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ADMINISTRATIVO'!$A$287:$U$483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<sst xmlns="http://schemas.openxmlformats.org/spreadsheetml/2006/main" count="1409" uniqueCount="466">
  <si>
    <t>MUNICIPIO DE CABO CORRIENTES JALISCO</t>
  </si>
  <si>
    <t>ADMINISTRACION 2024-2027</t>
  </si>
  <si>
    <t>NOMINA DEL PERSONAL ADMINISTRATIVO, OPERATIVO Y SEGURIDAD PUBLICA</t>
  </si>
  <si>
    <t>PERIODO DEL  01 AL 15 DE ENERO 2026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</si>
  <si>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</si>
  <si>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</si>
  <si>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</si>
  <si>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</si>
  <si>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</si>
  <si>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</si>
  <si>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</si>
  <si>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</si>
  <si>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</si>
  <si>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</si>
  <si>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</si>
  <si>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</si>
  <si>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</si>
  <si>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</si>
  <si>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</si>
  <si>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</si>
  <si>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</si>
  <si>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</si>
  <si>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</si>
  <si>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</si>
  <si>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</si>
  <si>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</si>
  <si>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</si>
  <si>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</si>
  <si>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</si>
  <si>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</si>
  <si>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</si>
  <si>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</si>
  <si>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</si>
  <si>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</si>
  <si>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</si>
  <si>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</si>
  <si>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RAQUEL HERNANDEZ VALDOVINOS</t>
  </si>
  <si>
    <t>SECRETARO TECNICO</t>
  </si>
  <si>
    <t>PLAZA VACANTE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</si>
  <si>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</si>
  <si>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</si>
  <si>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</si>
  <si>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</si>
  <si>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</si>
  <si>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</si>
  <si>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</si>
  <si>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</si>
  <si>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</si>
  <si>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</si>
  <si>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</si>
  <si>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</si>
  <si>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</si>
  <si>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</si>
  <si>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</si>
  <si>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</si>
  <si>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</si>
  <si>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</si>
  <si>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</si>
  <si>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</si>
  <si>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</si>
  <si>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</si>
  <si>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</si>
  <si>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</si>
  <si>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</si>
  <si>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</si>
  <si>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</si>
  <si>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</si>
  <si>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</si>
  <si>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</si>
  <si>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</si>
  <si>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</si>
  <si>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</si>
  <si>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</si>
  <si>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</si>
  <si>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</si>
  <si>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</si>
  <si>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</si>
  <si>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</si>
  <si>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</si>
  <si>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</si>
  <si>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</si>
  <si>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</si>
  <si>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</si>
  <si>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</si>
  <si>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</si>
  <si>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</si>
  <si>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</si>
  <si>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</si>
  <si>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</si>
  <si>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</si>
  <si>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</si>
  <si>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</si>
  <si>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</si>
  <si>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</si>
  <si>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</si>
  <si>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</si>
  <si>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</si>
  <si>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</si>
  <si>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</si>
  <si>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</si>
  <si>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</si>
  <si>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</si>
  <si>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</si>
  <si>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</si>
  <si>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</si>
  <si>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</si>
  <si>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</si>
  <si>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</si>
  <si>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</si>
  <si>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</si>
  <si>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</si>
  <si>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</si>
  <si>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</si>
  <si>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</si>
  <si>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</si>
  <si>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</si>
  <si>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</si>
  <si>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</si>
  <si>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</si>
  <si>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</si>
  <si>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</si>
  <si>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</si>
  <si>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</si>
  <si>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</si>
  <si>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</si>
  <si>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</si>
  <si>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</si>
  <si>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</si>
  <si>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</si>
  <si>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</si>
  <si>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</si>
  <si>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</si>
  <si>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</si>
  <si>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</si>
  <si>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</si>
  <si>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</si>
  <si>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</si>
  <si>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</si>
  <si>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</si>
  <si>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</si>
  <si>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</si>
  <si>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</si>
  <si>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</si>
  <si>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</si>
  <si>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</si>
  <si>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</si>
  <si>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</si>
  <si>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</si>
  <si>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</si>
  <si>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</si>
  <si>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</si>
  <si>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</si>
  <si>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</si>
  <si>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KARLA LIZBET ARAIZA DAMASO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</si>
  <si>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</si>
  <si>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</si>
  <si>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</si>
  <si>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</si>
  <si>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</si>
  <si>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</si>
  <si>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</si>
  <si>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</si>
  <si>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</si>
  <si>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GERARDO ANDRES SANTIAGO GARCIA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</si>
  <si>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</si>
  <si>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</si>
  <si>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</si>
  <si>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</si>
  <si>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</si>
  <si>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</si>
  <si>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</si>
  <si>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</si>
  <si>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</si>
  <si>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</si>
  <si>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</si>
  <si>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</si>
  <si>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</si>
  <si>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</si>
  <si>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</si>
  <si>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</si>
  <si>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</si>
  <si>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</si>
  <si>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</si>
  <si>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</si>
  <si>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</si>
  <si>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</si>
  <si>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</si>
  <si>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</si>
  <si>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</si>
  <si>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</si>
  <si>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</si>
  <si>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</si>
  <si>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</si>
  <si>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</si>
  <si>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</si>
  <si>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</si>
  <si>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</si>
  <si>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</si>
  <si>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</si>
  <si>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</si>
  <si>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</si>
  <si>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</si>
  <si>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</si>
  <si>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</si>
  <si>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</si>
  <si>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</si>
  <si>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</si>
  <si>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</si>
  <si>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</si>
  <si>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</si>
  <si>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</si>
  <si>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</si>
  <si>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</si>
  <si>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</si>
  <si>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</si>
  <si>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</si>
  <si>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</si>
  <si>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</si>
  <si>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</si>
  <si>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</si>
  <si>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</si>
  <si>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</si>
  <si>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</si>
  <si>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</si>
  <si>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</si>
  <si>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</si>
  <si>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</si>
  <si>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</si>
  <si>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</si>
  <si>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</si>
  <si>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</si>
  <si>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</si>
  <si>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</si>
  <si>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</si>
  <si>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</si>
  <si>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</si>
  <si>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</si>
  <si>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</si>
  <si>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</si>
  <si>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</si>
  <si>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</si>
  <si>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</si>
  <si>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</si>
  <si>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</si>
  <si>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</si>
  <si>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</si>
  <si>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</si>
  <si>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</si>
  <si>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</si>
  <si>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</si>
  <si>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</si>
  <si>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</si>
  <si>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</si>
  <si>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</si>
  <si>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</si>
  <si>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</si>
  <si>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</si>
  <si>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</si>
  <si>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</si>
  <si>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</si>
  <si>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</si>
  <si>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</si>
  <si>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</si>
  <si>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</si>
  <si>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</si>
  <si>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</si>
  <si>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</si>
  <si>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</si>
  <si>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</si>
  <si>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</si>
  <si>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</si>
  <si>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</si>
  <si>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</si>
  <si>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</si>
  <si>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</si>
  <si>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</si>
  <si>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</si>
  <si>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</si>
  <si>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</si>
  <si>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</si>
  <si>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</si>
  <si>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</si>
  <si>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</si>
  <si>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</si>
  <si>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</si>
  <si>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</si>
  <si>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</si>
  <si>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</si>
  <si>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</si>
  <si>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</si>
  <si>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</si>
  <si>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</si>
  <si>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</si>
  <si>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</si>
  <si>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</si>
  <si>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</si>
  <si>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</si>
  <si>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</si>
  <si>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</si>
  <si>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</si>
  <si>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</si>
  <si>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</si>
  <si>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</si>
  <si>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</si>
  <si>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</si>
  <si>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</si>
  <si>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</si>
  <si>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</si>
  <si>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</si>
  <si>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</si>
  <si>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</si>
  <si>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</si>
  <si>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</si>
  <si>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</si>
  <si>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</si>
  <si>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</si>
  <si>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</si>
  <si>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</si>
  <si>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</si>
  <si>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</si>
  <si>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</si>
  <si>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</si>
  <si>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</si>
  <si>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</si>
  <si>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</si>
  <si>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</si>
  <si>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</si>
  <si>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</si>
  <si>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</si>
  <si>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</si>
  <si>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</si>
  <si>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</si>
  <si>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</si>
  <si>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</si>
  <si>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</si>
  <si>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</si>
  <si>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</si>
  <si>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</si>
  <si>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</si>
  <si>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</si>
  <si>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</si>
  <si>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</si>
  <si>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</si>
  <si>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</si>
  <si>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</si>
  <si>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</si>
  <si>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</si>
  <si>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</si>
  <si>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</si>
  <si>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</si>
  <si>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</si>
  <si>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</si>
  <si>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</si>
  <si>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</si>
  <si>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</si>
  <si>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</si>
  <si>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</si>
  <si>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</si>
  <si>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</si>
  <si>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</si>
  <si>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</si>
  <si>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</si>
  <si>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</si>
  <si>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</si>
  <si>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</si>
  <si>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</si>
  <si>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</si>
  <si>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</si>
  <si>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</si>
  <si>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</si>
  <si>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</si>
  <si>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</si>
  <si>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</si>
  <si>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</si>
  <si>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</si>
  <si>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</si>
  <si>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</si>
  <si>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</si>
  <si>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</si>
  <si>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</si>
  <si>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</si>
  <si>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</si>
  <si>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</si>
  <si>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</si>
  <si>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</si>
  <si>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</si>
  <si>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</si>
  <si>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</si>
  <si>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</si>
  <si>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</si>
  <si>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</si>
  <si>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</si>
  <si>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</si>
  <si>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</si>
  <si>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</si>
  <si>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</si>
  <si>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</si>
  <si>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</si>
  <si>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</si>
  <si>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DE LINEA</t>
  </si>
  <si>
    <t>TOMAS SOTO ALVAREZ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</si>
  <si>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</si>
  <si>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</si>
  <si>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</si>
  <si>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</si>
  <si>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</si>
  <si>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</si>
  <si>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</si>
  <si>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POLICIA VIAL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</si>
  <si>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</si>
  <si>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</si>
  <si>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</si>
  <si>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</si>
  <si>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</si>
  <si>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</si>
  <si>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RAYMUNDO ALEJANDRO ORNELAS SEGURO</t>
  </si>
  <si>
    <t>ABDIEL BUCIO 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</si>
  <si>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</si>
  <si>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</si>
  <si>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</si>
  <si>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</si>
  <si>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</si>
  <si>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</si>
  <si>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</si>
  <si>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</si>
  <si>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</si>
  <si>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</si>
  <si>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</si>
  <si>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</si>
  <si>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</si>
  <si>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</si>
  <si>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</si>
  <si>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</si>
  <si>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</si>
  <si>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</si>
  <si>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</si>
  <si>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</si>
  <si>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</si>
  <si>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</si>
  <si>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</si>
  <si>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</si>
  <si>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</si>
  <si>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</si>
  <si>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</si>
  <si>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</si>
  <si>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2025</t>
  </si>
  <si>
    <t>Publicadas en el DOF el 28 de Diciembre del 2025</t>
  </si>
  <si>
    <t>MONTO DE INGRESOS QUE SIRVEN</t>
  </si>
  <si>
    <t>TARIFA DEL IMPUESTO QUINCENAL 2026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</si>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</sst>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1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1" fillId="0" borderId="0" applyFont="0" applyFill="0" applyBorder="0" applyAlignment="0" applyProtection="0"/>
    <xf numFmtId="177" fontId="2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9" borderId="14" applyNumberFormat="0" applyAlignment="0" applyProtection="0">
      <alignment vertical="center"/>
    </xf>
    <xf numFmtId="0" fontId="31" fillId="10" borderId="15" applyNumberFormat="0" applyAlignment="0" applyProtection="0">
      <alignment vertical="center"/>
    </xf>
    <xf numFmtId="0" fontId="32" fillId="10" borderId="14" applyNumberFormat="0" applyAlignment="0" applyProtection="0">
      <alignment vertical="center"/>
    </xf>
    <xf numFmtId="0" fontId="33" fillId="11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</cellStyleXfs>
  <cellXfs count="21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/>
    </xf>
    <xf numFmtId="0" fontId="17" fillId="7" borderId="3" xfId="0" applyFont="1" applyFill="1" applyBorder="1" applyAlignment="1">
      <alignment horizontal="left" vertical="center" wrapText="1"/>
    </xf>
    <xf numFmtId="0" fontId="17" fillId="7" borderId="3" xfId="2" applyNumberFormat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center" vertical="center"/>
    </xf>
    <xf numFmtId="176" fontId="17" fillId="7" borderId="3" xfId="0" applyNumberFormat="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center" wrapText="1"/>
    </xf>
    <xf numFmtId="176" fontId="8" fillId="4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18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 wrapText="1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left" vertical="center" wrapText="1"/>
    </xf>
    <xf numFmtId="176" fontId="16" fillId="4" borderId="0" xfId="1" applyFont="1" applyFill="1" applyBorder="1" applyAlignment="1">
      <alignment horizontal="right" vertical="center"/>
    </xf>
    <xf numFmtId="43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right" vertical="center"/>
    </xf>
    <xf numFmtId="10" fontId="17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right" vertical="center"/>
    </xf>
    <xf numFmtId="10" fontId="8" fillId="4" borderId="3" xfId="0" applyNumberFormat="1" applyFont="1" applyFill="1" applyBorder="1" applyAlignment="1">
      <alignment horizontal="center" vertical="center"/>
    </xf>
    <xf numFmtId="10" fontId="8" fillId="0" borderId="3" xfId="0" applyNumberFormat="1" applyFont="1" applyBorder="1" applyAlignment="1">
      <alignment horizontal="center" vertical="center"/>
    </xf>
    <xf numFmtId="176" fontId="8" fillId="4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right" vertical="center"/>
    </xf>
    <xf numFmtId="176" fontId="16" fillId="4" borderId="0" xfId="0" applyNumberFormat="1" applyFont="1" applyFill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/>
    </xf>
    <xf numFmtId="176" fontId="8" fillId="4" borderId="3" xfId="0" applyNumberFormat="1" applyFont="1" applyFill="1" applyBorder="1" applyAlignment="1">
      <alignment horizontal="center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0" fontId="8" fillId="4" borderId="4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vertical="center" wrapText="1"/>
    </xf>
    <xf numFmtId="43" fontId="8" fillId="4" borderId="3" xfId="0" applyNumberFormat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center" vertical="center" wrapText="1"/>
    </xf>
    <xf numFmtId="0" fontId="8" fillId="4" borderId="3" xfId="2" applyNumberFormat="1" applyFont="1" applyFill="1" applyBorder="1" applyAlignment="1">
      <alignment horizontal="center" vertical="center"/>
    </xf>
    <xf numFmtId="0" fontId="8" fillId="0" borderId="3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right" vertical="center"/>
    </xf>
    <xf numFmtId="10" fontId="17" fillId="0" borderId="3" xfId="0" applyNumberFormat="1" applyFont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8" fillId="3" borderId="3" xfId="0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176" fontId="17" fillId="3" borderId="3" xfId="0" applyNumberFormat="1" applyFont="1" applyFill="1" applyBorder="1" applyAlignment="1">
      <alignment horizontal="center" vertical="center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176" fontId="8" fillId="4" borderId="0" xfId="0" applyNumberFormat="1" applyFont="1" applyFill="1" applyAlignment="1">
      <alignment horizontal="center" vertical="center"/>
    </xf>
    <xf numFmtId="2" fontId="8" fillId="0" borderId="3" xfId="2" applyNumberFormat="1" applyFont="1" applyFill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7" fillId="4" borderId="3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2" fontId="8" fillId="4" borderId="3" xfId="0" applyNumberFormat="1" applyFont="1" applyFill="1" applyBorder="1" applyAlignment="1">
      <alignment horizontal="right" vertical="center"/>
    </xf>
    <xf numFmtId="176" fontId="8" fillId="0" borderId="3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vertical="center"/>
    </xf>
    <xf numFmtId="0" fontId="17" fillId="7" borderId="9" xfId="0" applyFont="1" applyFill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vertical="center" wrapText="1"/>
    </xf>
    <xf numFmtId="2" fontId="8" fillId="0" borderId="3" xfId="0" applyNumberFormat="1" applyFont="1" applyBorder="1" applyAlignment="1">
      <alignment horizontal="right" vertical="center"/>
    </xf>
    <xf numFmtId="176" fontId="8" fillId="7" borderId="3" xfId="0" applyNumberFormat="1" applyFont="1" applyFill="1" applyBorder="1" applyAlignment="1">
      <alignment horizontal="center" vertical="center"/>
    </xf>
    <xf numFmtId="10" fontId="8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8" fillId="7" borderId="3" xfId="0" applyFont="1" applyFill="1" applyBorder="1" applyAlignment="1">
      <alignment horizontal="left" vertical="center" wrapText="1"/>
    </xf>
    <xf numFmtId="43" fontId="8" fillId="7" borderId="3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176" fontId="16" fillId="0" borderId="3" xfId="1" applyFont="1" applyFill="1" applyBorder="1" applyAlignment="1">
      <alignment horizontal="center"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vertical="center"/>
    </xf>
    <xf numFmtId="0" fontId="16" fillId="4" borderId="0" xfId="0" applyFont="1" applyFill="1" applyAlignment="1">
      <alignment horizontal="left" vertical="center" wrapText="1"/>
    </xf>
    <xf numFmtId="0" fontId="16" fillId="4" borderId="3" xfId="0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 wrapText="1"/>
    </xf>
    <xf numFmtId="44" fontId="8" fillId="7" borderId="3" xfId="2" applyNumberFormat="1" applyFont="1" applyFill="1" applyBorder="1" applyAlignment="1">
      <alignment horizontal="center" vertical="center" wrapText="1"/>
    </xf>
    <xf numFmtId="176" fontId="8" fillId="7" borderId="3" xfId="0" applyNumberFormat="1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vertical="center" wrapText="1"/>
    </xf>
    <xf numFmtId="0" fontId="8" fillId="7" borderId="3" xfId="0" applyFont="1" applyFill="1" applyBorder="1" applyAlignment="1">
      <alignment vertical="center"/>
    </xf>
    <xf numFmtId="176" fontId="16" fillId="4" borderId="3" xfId="1" applyFont="1" applyFill="1" applyBorder="1" applyAlignment="1">
      <alignment horizontal="center" vertical="center"/>
    </xf>
    <xf numFmtId="44" fontId="8" fillId="4" borderId="3" xfId="2" applyNumberFormat="1" applyFont="1" applyFill="1" applyBorder="1" applyAlignment="1">
      <alignment horizontal="center" vertical="center"/>
    </xf>
    <xf numFmtId="44" fontId="8" fillId="7" borderId="3" xfId="2" applyNumberFormat="1" applyFont="1" applyFill="1" applyBorder="1" applyAlignment="1">
      <alignment horizontal="center" vertical="center"/>
    </xf>
    <xf numFmtId="44" fontId="17" fillId="7" borderId="3" xfId="2" applyNumberFormat="1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 wrapText="1"/>
    </xf>
    <xf numFmtId="176" fontId="17" fillId="7" borderId="3" xfId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176" fontId="17" fillId="7" borderId="3" xfId="0" applyNumberFormat="1" applyFont="1" applyFill="1" applyBorder="1" applyAlignment="1">
      <alignment horizontal="center" vertical="center" wrapText="1"/>
    </xf>
    <xf numFmtId="10" fontId="17" fillId="7" borderId="3" xfId="0" applyNumberFormat="1" applyFont="1" applyFill="1" applyBorder="1" applyAlignment="1">
      <alignment horizontal="center" vertical="center" wrapText="1"/>
    </xf>
    <xf numFmtId="176" fontId="8" fillId="7" borderId="3" xfId="1" applyFont="1" applyFill="1" applyBorder="1" applyAlignment="1">
      <alignment horizontal="center" vertical="center" wrapText="1"/>
    </xf>
    <xf numFmtId="176" fontId="8" fillId="7" borderId="3" xfId="1" applyFont="1" applyFill="1" applyBorder="1" applyAlignment="1">
      <alignment horizontal="right" vertical="center" wrapText="1"/>
    </xf>
    <xf numFmtId="176" fontId="8" fillId="0" borderId="3" xfId="1" applyFont="1" applyFill="1" applyBorder="1" applyAlignment="1">
      <alignment horizontal="right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176" fontId="16" fillId="7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33"/>
      <color rgb="0000CC00"/>
      <color rgb="00123036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01325" y="0"/>
          <a:ext cx="24003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7"/>
  <sheetViews>
    <sheetView tabSelected="1" zoomScale="141" zoomScaleNormal="141" workbookViewId="0">
      <selection activeCell="B10" sqref="B10"/>
    </sheetView>
  </sheetViews>
  <sheetFormatPr defaultColWidth="11.4285714285714" defaultRowHeight="12"/>
  <cols>
    <col min="1" max="1" width="4.14285714285714" style="20" customWidth="1"/>
    <col min="2" max="2" width="26.7142857142857" style="24" customWidth="1"/>
    <col min="3" max="3" width="18.4285714285714" style="25" customWidth="1"/>
    <col min="4" max="4" width="4.42857142857143" style="20" customWidth="1"/>
    <col min="5" max="5" width="8.20952380952381" style="20" customWidth="1"/>
    <col min="6" max="6" width="12.0571428571429" style="20" customWidth="1"/>
    <col min="7" max="7" width="10" style="20" customWidth="1"/>
    <col min="8" max="8" width="10.4190476190476" style="20" customWidth="1"/>
    <col min="9" max="9" width="13.2857142857143" style="20" hidden="1" customWidth="1"/>
    <col min="10" max="10" width="8.58095238095238" style="20" hidden="1" customWidth="1"/>
    <col min="11" max="11" width="6.42857142857143" style="20" hidden="1" customWidth="1"/>
    <col min="12" max="12" width="8.71428571428571" style="20" hidden="1" customWidth="1"/>
    <col min="13" max="13" width="10.4285714285714" style="20" hidden="1" customWidth="1"/>
    <col min="14" max="14" width="9.85714285714286" style="26" customWidth="1"/>
    <col min="15" max="15" width="10.7142857142857" style="20" customWidth="1"/>
    <col min="16" max="16" width="10.1428571428571" style="20" customWidth="1"/>
    <col min="17" max="17" width="12.8571428571429" style="27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8"/>
  </cols>
  <sheetData>
    <row r="1" ht="33.75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ht="28.5" spans="1:21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ht="28.5" spans="1:21">
      <c r="A3" s="33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ht="21" spans="1:21">
      <c r="A4" s="35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2:21">
      <c r="B5" s="37"/>
      <c r="C5" s="38"/>
      <c r="D5" s="39"/>
      <c r="E5" s="39"/>
      <c r="F5" s="39"/>
      <c r="G5" s="39"/>
      <c r="H5" s="39"/>
      <c r="I5" s="39"/>
      <c r="J5" s="39"/>
      <c r="K5" s="39"/>
      <c r="L5" s="39"/>
      <c r="M5" s="39"/>
      <c r="N5" s="91"/>
      <c r="O5" s="39"/>
      <c r="P5" s="39"/>
      <c r="Q5" s="39"/>
      <c r="R5" s="39"/>
      <c r="S5" s="39"/>
      <c r="T5" s="39"/>
      <c r="U5" s="39"/>
    </row>
    <row r="6" spans="1:21">
      <c r="A6" s="40" t="s">
        <v>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106"/>
    </row>
    <row r="7" s="20" customFormat="1" ht="30.75" customHeight="1" spans="1:21">
      <c r="A7" s="42" t="s">
        <v>5</v>
      </c>
      <c r="B7" s="43" t="s">
        <v>6</v>
      </c>
      <c r="C7" s="44" t="s">
        <v>7</v>
      </c>
      <c r="D7" s="44" t="s">
        <v>8</v>
      </c>
      <c r="E7" s="44" t="s">
        <v>9</v>
      </c>
      <c r="F7" s="44" t="s">
        <v>10</v>
      </c>
      <c r="G7" s="44" t="s">
        <v>11</v>
      </c>
      <c r="H7" s="44" t="s">
        <v>12</v>
      </c>
      <c r="I7" s="92" t="s">
        <v>13</v>
      </c>
      <c r="J7" s="92" t="s">
        <v>14</v>
      </c>
      <c r="K7" s="92" t="s">
        <v>15</v>
      </c>
      <c r="L7" s="92" t="s">
        <v>16</v>
      </c>
      <c r="M7" s="44" t="s">
        <v>17</v>
      </c>
      <c r="N7" s="44" t="s">
        <v>18</v>
      </c>
      <c r="O7" s="44" t="s">
        <v>19</v>
      </c>
      <c r="P7" s="44" t="s">
        <v>20</v>
      </c>
      <c r="Q7" s="44" t="s">
        <v>21</v>
      </c>
      <c r="R7" s="44" t="s">
        <v>22</v>
      </c>
      <c r="S7" s="44" t="s">
        <v>23</v>
      </c>
      <c r="T7" s="44" t="s">
        <v>24</v>
      </c>
      <c r="U7" s="44" t="s">
        <v>25</v>
      </c>
    </row>
    <row r="8" spans="1:21">
      <c r="A8" s="45">
        <v>313</v>
      </c>
      <c r="B8" s="46" t="s">
        <v>26</v>
      </c>
      <c r="C8" s="47" t="s">
        <v>27</v>
      </c>
      <c r="D8" s="48">
        <v>15</v>
      </c>
      <c r="E8" s="49">
        <v>948.014</v>
      </c>
      <c r="F8" s="50">
        <f t="shared" ref="F8:F18" si="0">D8*E8</f>
        <v>14220.21</v>
      </c>
      <c r="G8" s="50"/>
      <c r="H8" s="51"/>
      <c r="I8" s="49">
        <f>VLOOKUP($F$8,Tabisr,1)</f>
        <v>8651.41</v>
      </c>
      <c r="J8" s="50">
        <f t="shared" ref="J8:J17" si="1">+F8-I8</f>
        <v>5568.8</v>
      </c>
      <c r="K8" s="93">
        <f>VLOOKUP($F$8,Tabisr,4)</f>
        <v>0.2136</v>
      </c>
      <c r="L8" s="49">
        <f t="shared" ref="L8:L17" si="2">+J8*K8</f>
        <v>1189.49568</v>
      </c>
      <c r="M8" s="61">
        <f>VLOOKUP($F$8,Tabisr,3)</f>
        <v>916.2</v>
      </c>
      <c r="N8" s="94">
        <v>2105.69568</v>
      </c>
      <c r="O8" s="94">
        <v>0</v>
      </c>
      <c r="P8" s="50">
        <v>0</v>
      </c>
      <c r="Q8" s="50">
        <v>0</v>
      </c>
      <c r="R8" s="50">
        <v>0</v>
      </c>
      <c r="S8" s="50">
        <v>0</v>
      </c>
      <c r="T8" s="50">
        <v>12114.51432</v>
      </c>
      <c r="U8" s="50">
        <v>12114.51432</v>
      </c>
    </row>
    <row r="9" spans="1:21">
      <c r="A9" s="52">
        <v>194</v>
      </c>
      <c r="B9" s="53" t="s">
        <v>28</v>
      </c>
      <c r="C9" s="54" t="s">
        <v>27</v>
      </c>
      <c r="D9" s="55">
        <v>15</v>
      </c>
      <c r="E9" s="56">
        <v>948.014</v>
      </c>
      <c r="F9" s="57">
        <f t="shared" si="0"/>
        <v>14220.21</v>
      </c>
      <c r="G9" s="57"/>
      <c r="H9" s="58"/>
      <c r="I9" s="56">
        <f>VLOOKUP($F$9,Tabisr,1)</f>
        <v>8651.41</v>
      </c>
      <c r="J9" s="57">
        <f t="shared" si="1"/>
        <v>5568.8</v>
      </c>
      <c r="K9" s="95">
        <f>VLOOKUP($F$9,Tabisr,4)</f>
        <v>0.2136</v>
      </c>
      <c r="L9" s="56">
        <f t="shared" si="2"/>
        <v>1189.49568</v>
      </c>
      <c r="M9" s="96">
        <f>VLOOKUP($F$9,Tabisr,3)</f>
        <v>916.2</v>
      </c>
      <c r="N9" s="97">
        <v>2105.69568</v>
      </c>
      <c r="O9" s="97">
        <v>0</v>
      </c>
      <c r="P9" s="57">
        <v>0</v>
      </c>
      <c r="Q9" s="57">
        <v>0</v>
      </c>
      <c r="R9" s="57">
        <v>0</v>
      </c>
      <c r="S9" s="57">
        <v>0</v>
      </c>
      <c r="T9" s="57">
        <v>8014.51432</v>
      </c>
      <c r="U9" s="57">
        <v>8014.51432</v>
      </c>
    </row>
    <row r="10" spans="1:21">
      <c r="A10" s="45">
        <v>9</v>
      </c>
      <c r="B10" s="46" t="s">
        <v>29</v>
      </c>
      <c r="C10" s="47" t="s">
        <v>27</v>
      </c>
      <c r="D10" s="48">
        <v>15</v>
      </c>
      <c r="E10" s="49">
        <v>948.014</v>
      </c>
      <c r="F10" s="50">
        <f t="shared" si="0"/>
        <v>14220.21</v>
      </c>
      <c r="G10" s="50"/>
      <c r="H10" s="51"/>
      <c r="I10" s="49">
        <f>VLOOKUP($F$10,Tabisr,1)</f>
        <v>8651.41</v>
      </c>
      <c r="J10" s="50">
        <f t="shared" si="1"/>
        <v>5568.8</v>
      </c>
      <c r="K10" s="93">
        <f>VLOOKUP($F$10,Tabisr,4)</f>
        <v>0.2136</v>
      </c>
      <c r="L10" s="49">
        <f t="shared" si="2"/>
        <v>1189.49568</v>
      </c>
      <c r="M10" s="61">
        <f>VLOOKUP($F$10,Tabisr,3)</f>
        <v>916.2</v>
      </c>
      <c r="N10" s="94">
        <v>2105.69568</v>
      </c>
      <c r="O10" s="94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12114.51432</v>
      </c>
      <c r="U10" s="50">
        <v>12114.51432</v>
      </c>
    </row>
    <row r="11" spans="1:21">
      <c r="A11" s="52">
        <v>310</v>
      </c>
      <c r="B11" s="53" t="s">
        <v>30</v>
      </c>
      <c r="C11" s="59" t="s">
        <v>27</v>
      </c>
      <c r="D11" s="55">
        <v>15</v>
      </c>
      <c r="E11" s="56">
        <v>948.014</v>
      </c>
      <c r="F11" s="57">
        <f t="shared" si="0"/>
        <v>14220.21</v>
      </c>
      <c r="G11" s="57"/>
      <c r="H11" s="58"/>
      <c r="I11" s="56">
        <f>VLOOKUP($F$11,Tabisr,1)</f>
        <v>8651.41</v>
      </c>
      <c r="J11" s="57">
        <f t="shared" si="1"/>
        <v>5568.8</v>
      </c>
      <c r="K11" s="95">
        <f>VLOOKUP($F$11,Tabisr,4)</f>
        <v>0.2136</v>
      </c>
      <c r="L11" s="56">
        <f t="shared" si="2"/>
        <v>1189.49568</v>
      </c>
      <c r="M11" s="96">
        <f>VLOOKUP($F$11,Tabisr,3)</f>
        <v>916.2</v>
      </c>
      <c r="N11" s="97">
        <v>2105.69568</v>
      </c>
      <c r="O11" s="9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12114.51432</v>
      </c>
      <c r="U11" s="57">
        <v>12114.51432</v>
      </c>
    </row>
    <row r="12" spans="1:21">
      <c r="A12" s="45">
        <v>311</v>
      </c>
      <c r="B12" s="46" t="s">
        <v>31</v>
      </c>
      <c r="C12" s="60" t="s">
        <v>27</v>
      </c>
      <c r="D12" s="55">
        <v>15</v>
      </c>
      <c r="E12" s="49">
        <v>948.014</v>
      </c>
      <c r="F12" s="50">
        <f t="shared" si="0"/>
        <v>14220.21</v>
      </c>
      <c r="G12" s="50"/>
      <c r="H12" s="51"/>
      <c r="I12" s="49">
        <f>VLOOKUP($F$12,Tabisr,1)</f>
        <v>8651.41</v>
      </c>
      <c r="J12" s="50">
        <f t="shared" si="1"/>
        <v>5568.8</v>
      </c>
      <c r="K12" s="93">
        <f>VLOOKUP($F$12,Tabisr,4)</f>
        <v>0.2136</v>
      </c>
      <c r="L12" s="49">
        <f t="shared" si="2"/>
        <v>1189.49568</v>
      </c>
      <c r="M12" s="61">
        <f>VLOOKUP($F$12,Tabisr,3)</f>
        <v>916.2</v>
      </c>
      <c r="N12" s="94">
        <v>2105.69568</v>
      </c>
      <c r="O12" s="94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10714.51432</v>
      </c>
      <c r="U12" s="50">
        <v>10714.51432</v>
      </c>
    </row>
    <row r="13" spans="1:21">
      <c r="A13" s="52">
        <v>317</v>
      </c>
      <c r="B13" s="53" t="s">
        <v>32</v>
      </c>
      <c r="C13" s="59" t="s">
        <v>27</v>
      </c>
      <c r="D13" s="55">
        <v>15</v>
      </c>
      <c r="E13" s="56">
        <v>948.014</v>
      </c>
      <c r="F13" s="57">
        <f t="shared" si="0"/>
        <v>14220.21</v>
      </c>
      <c r="G13" s="57"/>
      <c r="H13" s="58"/>
      <c r="I13" s="56">
        <f>VLOOKUP($F$13,Tabisr,1)</f>
        <v>8651.41</v>
      </c>
      <c r="J13" s="57">
        <f t="shared" si="1"/>
        <v>5568.8</v>
      </c>
      <c r="K13" s="95">
        <f>VLOOKUP($F$13,Tabisr,4)</f>
        <v>0.2136</v>
      </c>
      <c r="L13" s="56">
        <f t="shared" si="2"/>
        <v>1189.49568</v>
      </c>
      <c r="M13" s="96">
        <f>VLOOKUP($F$13,Tabisr,3)</f>
        <v>916.2</v>
      </c>
      <c r="N13" s="97">
        <v>2105.69568</v>
      </c>
      <c r="O13" s="97">
        <v>0</v>
      </c>
      <c r="P13" s="57">
        <v>0</v>
      </c>
      <c r="Q13" s="57">
        <v>0</v>
      </c>
      <c r="R13" s="57">
        <v>0</v>
      </c>
      <c r="S13" s="57">
        <v>0</v>
      </c>
      <c r="T13" s="57">
        <v>12114.51432</v>
      </c>
      <c r="U13" s="57">
        <v>12114.51432</v>
      </c>
    </row>
    <row r="14" spans="1:21">
      <c r="A14" s="45">
        <v>314</v>
      </c>
      <c r="B14" s="46" t="s">
        <v>33</v>
      </c>
      <c r="C14" s="60" t="s">
        <v>27</v>
      </c>
      <c r="D14" s="48">
        <v>15</v>
      </c>
      <c r="E14" s="49">
        <v>948.014</v>
      </c>
      <c r="F14" s="50">
        <f t="shared" si="0"/>
        <v>14220.21</v>
      </c>
      <c r="G14" s="50"/>
      <c r="H14" s="51"/>
      <c r="I14" s="49">
        <f>VLOOKUP($F$14,Tabisr,1)</f>
        <v>8651.41</v>
      </c>
      <c r="J14" s="50">
        <f t="shared" si="1"/>
        <v>5568.8</v>
      </c>
      <c r="K14" s="93">
        <f>VLOOKUP($F$14,Tabisr,4)</f>
        <v>0.2136</v>
      </c>
      <c r="L14" s="49">
        <f t="shared" si="2"/>
        <v>1189.49568</v>
      </c>
      <c r="M14" s="61">
        <f>VLOOKUP($F$14,Tabisr,3)</f>
        <v>916.2</v>
      </c>
      <c r="N14" s="94">
        <v>2105.69568</v>
      </c>
      <c r="O14" s="94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12114.51432</v>
      </c>
      <c r="U14" s="50">
        <v>12114.51432</v>
      </c>
    </row>
    <row r="15" spans="1:21">
      <c r="A15" s="52">
        <v>318</v>
      </c>
      <c r="B15" s="53" t="s">
        <v>34</v>
      </c>
      <c r="C15" s="59" t="s">
        <v>27</v>
      </c>
      <c r="D15" s="55">
        <v>15</v>
      </c>
      <c r="E15" s="56">
        <v>948.014</v>
      </c>
      <c r="F15" s="57">
        <f t="shared" si="0"/>
        <v>14220.21</v>
      </c>
      <c r="G15" s="57"/>
      <c r="H15" s="58"/>
      <c r="I15" s="56">
        <f>VLOOKUP($F$15,Tabisr,1)</f>
        <v>8651.41</v>
      </c>
      <c r="J15" s="57">
        <f t="shared" si="1"/>
        <v>5568.8</v>
      </c>
      <c r="K15" s="95">
        <f>VLOOKUP($F$15,Tabisr,4)</f>
        <v>0.2136</v>
      </c>
      <c r="L15" s="56">
        <f t="shared" si="2"/>
        <v>1189.49568</v>
      </c>
      <c r="M15" s="96">
        <f>VLOOKUP($F$15,Tabisr,3)</f>
        <v>916.2</v>
      </c>
      <c r="N15" s="97">
        <v>2105.69568</v>
      </c>
      <c r="O15" s="97">
        <v>0</v>
      </c>
      <c r="P15" s="57">
        <v>0</v>
      </c>
      <c r="Q15" s="57">
        <v>0</v>
      </c>
      <c r="R15" s="57">
        <v>0</v>
      </c>
      <c r="S15" s="57">
        <v>0</v>
      </c>
      <c r="T15" s="57">
        <v>12114.51432</v>
      </c>
      <c r="U15" s="57">
        <v>12114.51432</v>
      </c>
    </row>
    <row r="16" spans="1:21">
      <c r="A16" s="52">
        <v>316</v>
      </c>
      <c r="B16" s="53" t="s">
        <v>35</v>
      </c>
      <c r="C16" s="54" t="s">
        <v>27</v>
      </c>
      <c r="D16" s="55">
        <v>15</v>
      </c>
      <c r="E16" s="56">
        <v>948.014</v>
      </c>
      <c r="F16" s="57">
        <f t="shared" si="0"/>
        <v>14220.21</v>
      </c>
      <c r="G16" s="57"/>
      <c r="H16" s="58"/>
      <c r="I16" s="56">
        <f>VLOOKUP($F$16,Tabisr,1)</f>
        <v>8651.41</v>
      </c>
      <c r="J16" s="57">
        <f t="shared" si="1"/>
        <v>5568.8</v>
      </c>
      <c r="K16" s="95">
        <f>VLOOKUP($F$16,Tabisr,4)</f>
        <v>0.2136</v>
      </c>
      <c r="L16" s="56">
        <f t="shared" si="2"/>
        <v>1189.49568</v>
      </c>
      <c r="M16" s="96">
        <f>VLOOKUP($F$16,Tabisr,3)</f>
        <v>916.2</v>
      </c>
      <c r="N16" s="97">
        <v>2105.69568</v>
      </c>
      <c r="O16" s="97">
        <v>0</v>
      </c>
      <c r="P16" s="57">
        <v>0</v>
      </c>
      <c r="Q16" s="57">
        <v>0</v>
      </c>
      <c r="R16" s="57">
        <v>0</v>
      </c>
      <c r="S16" s="57">
        <v>0</v>
      </c>
      <c r="T16" s="57">
        <v>12114.51432</v>
      </c>
      <c r="U16" s="57">
        <v>12114.51432</v>
      </c>
    </row>
    <row r="17" spans="1:21">
      <c r="A17" s="45">
        <v>327</v>
      </c>
      <c r="B17" s="46" t="s">
        <v>36</v>
      </c>
      <c r="C17" s="47" t="s">
        <v>37</v>
      </c>
      <c r="D17" s="48">
        <v>15</v>
      </c>
      <c r="E17" s="61">
        <v>448.983</v>
      </c>
      <c r="F17" s="50">
        <f t="shared" si="0"/>
        <v>6734.745</v>
      </c>
      <c r="G17" s="50">
        <v>400</v>
      </c>
      <c r="H17" s="49"/>
      <c r="I17" s="61">
        <f>VLOOKUP($F$17,Tabisr,1)</f>
        <v>6216.16</v>
      </c>
      <c r="J17" s="50">
        <f t="shared" si="1"/>
        <v>518.585</v>
      </c>
      <c r="K17" s="98">
        <f>VLOOKUP($F$17,Tabisr,4)</f>
        <v>0.16</v>
      </c>
      <c r="L17" s="61">
        <f t="shared" si="2"/>
        <v>82.9736</v>
      </c>
      <c r="M17" s="61">
        <f>VLOOKUP($F$17,Tabisr,3)</f>
        <v>499.2</v>
      </c>
      <c r="N17" s="94">
        <v>582.1736</v>
      </c>
      <c r="O17" s="61">
        <v>0</v>
      </c>
      <c r="P17" s="49">
        <v>0</v>
      </c>
      <c r="Q17" s="49"/>
      <c r="R17" s="49">
        <v>0</v>
      </c>
      <c r="S17" s="49">
        <v>0</v>
      </c>
      <c r="T17" s="50">
        <v>6552.5714</v>
      </c>
      <c r="U17" s="50">
        <v>6152.5714</v>
      </c>
    </row>
    <row r="18" spans="1:21">
      <c r="A18" s="62"/>
      <c r="B18" s="63" t="s">
        <v>38</v>
      </c>
      <c r="C18" s="64" t="s">
        <v>39</v>
      </c>
      <c r="D18" s="65"/>
      <c r="E18" s="66">
        <v>0</v>
      </c>
      <c r="F18" s="67">
        <f t="shared" si="0"/>
        <v>0</v>
      </c>
      <c r="G18" s="67"/>
      <c r="H18" s="68"/>
      <c r="I18" s="66"/>
      <c r="J18" s="79"/>
      <c r="K18" s="99"/>
      <c r="L18" s="68"/>
      <c r="M18" s="66"/>
      <c r="N18" s="100">
        <v>0</v>
      </c>
      <c r="O18" s="101">
        <v>0</v>
      </c>
      <c r="P18" s="68">
        <v>0</v>
      </c>
      <c r="Q18" s="68">
        <v>0</v>
      </c>
      <c r="R18" s="68">
        <v>0</v>
      </c>
      <c r="S18" s="68">
        <v>0</v>
      </c>
      <c r="T18" s="107">
        <v>0</v>
      </c>
      <c r="U18" s="107">
        <v>0</v>
      </c>
    </row>
    <row r="19" spans="1:21">
      <c r="A19" s="69"/>
      <c r="B19" s="70"/>
      <c r="C19" s="71"/>
      <c r="D19" s="72" t="s">
        <v>40</v>
      </c>
      <c r="E19" s="73"/>
      <c r="F19" s="74">
        <f t="shared" ref="F19:U19" si="3">SUM(F8:F18)</f>
        <v>134716.635</v>
      </c>
      <c r="G19" s="74">
        <f t="shared" si="3"/>
        <v>400</v>
      </c>
      <c r="H19" s="74">
        <f t="shared" si="3"/>
        <v>0</v>
      </c>
      <c r="I19" s="74">
        <f t="shared" si="3"/>
        <v>84078.85</v>
      </c>
      <c r="J19" s="74">
        <f t="shared" si="3"/>
        <v>50637.785</v>
      </c>
      <c r="K19" s="74">
        <f t="shared" si="3"/>
        <v>2.0824</v>
      </c>
      <c r="L19" s="74">
        <f t="shared" si="3"/>
        <v>10788.43472</v>
      </c>
      <c r="M19" s="74">
        <f t="shared" si="3"/>
        <v>8745</v>
      </c>
      <c r="N19" s="102">
        <v>19533.43472</v>
      </c>
      <c r="O19" s="102">
        <v>0</v>
      </c>
      <c r="P19" s="102">
        <v>5500</v>
      </c>
      <c r="Q19" s="102">
        <v>0</v>
      </c>
      <c r="R19" s="102">
        <v>0</v>
      </c>
      <c r="S19" s="102">
        <v>0</v>
      </c>
      <c r="T19" s="102">
        <v>110083.20028</v>
      </c>
      <c r="U19" s="102">
        <v>109683.20028</v>
      </c>
    </row>
    <row r="20" spans="1:21">
      <c r="A20" s="69"/>
      <c r="B20" s="70"/>
      <c r="C20" s="71"/>
      <c r="D20" s="72"/>
      <c r="E20" s="73"/>
      <c r="F20" s="74"/>
      <c r="G20" s="74"/>
      <c r="H20" s="74"/>
      <c r="I20" s="74"/>
      <c r="J20" s="74"/>
      <c r="K20" s="74"/>
      <c r="L20" s="74"/>
      <c r="M20" s="74"/>
      <c r="N20" s="102"/>
      <c r="O20" s="102"/>
      <c r="P20" s="74"/>
      <c r="Q20" s="74"/>
      <c r="R20" s="74"/>
      <c r="S20" s="74"/>
      <c r="T20" s="74"/>
      <c r="U20" s="74"/>
    </row>
    <row r="21" spans="1:21">
      <c r="A21" s="69"/>
      <c r="B21" s="70"/>
      <c r="C21" s="71"/>
      <c r="D21" s="72"/>
      <c r="E21" s="73"/>
      <c r="F21" s="74"/>
      <c r="G21" s="74"/>
      <c r="H21" s="74"/>
      <c r="I21" s="74"/>
      <c r="J21" s="74"/>
      <c r="K21" s="74"/>
      <c r="L21" s="74"/>
      <c r="M21" s="74"/>
      <c r="N21" s="102"/>
      <c r="O21" s="74"/>
      <c r="P21" s="74"/>
      <c r="Q21" s="74"/>
      <c r="R21" s="74"/>
      <c r="S21" s="74"/>
      <c r="T21" s="74"/>
      <c r="U21" s="74"/>
    </row>
    <row r="22" spans="1:21">
      <c r="A22" s="40" t="s">
        <v>41</v>
      </c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108"/>
    </row>
    <row r="23" ht="33" customHeight="1" spans="1:21">
      <c r="A23" s="42" t="s">
        <v>5</v>
      </c>
      <c r="B23" s="76" t="s">
        <v>6</v>
      </c>
      <c r="C23" s="44" t="s">
        <v>7</v>
      </c>
      <c r="D23" s="44" t="s">
        <v>8</v>
      </c>
      <c r="E23" s="44" t="s">
        <v>9</v>
      </c>
      <c r="F23" s="44" t="s">
        <v>10</v>
      </c>
      <c r="G23" s="44" t="s">
        <v>11</v>
      </c>
      <c r="H23" s="44" t="s">
        <v>12</v>
      </c>
      <c r="I23" s="92" t="s">
        <v>13</v>
      </c>
      <c r="J23" s="92" t="s">
        <v>14</v>
      </c>
      <c r="K23" s="92" t="s">
        <v>15</v>
      </c>
      <c r="L23" s="92" t="s">
        <v>16</v>
      </c>
      <c r="M23" s="44" t="s">
        <v>17</v>
      </c>
      <c r="N23" s="44" t="s">
        <v>18</v>
      </c>
      <c r="O23" s="44" t="s">
        <v>19</v>
      </c>
      <c r="P23" s="44" t="s">
        <v>20</v>
      </c>
      <c r="Q23" s="44" t="s">
        <v>21</v>
      </c>
      <c r="R23" s="44" t="s">
        <v>22</v>
      </c>
      <c r="S23" s="44" t="s">
        <v>23</v>
      </c>
      <c r="T23" s="44" t="s">
        <v>24</v>
      </c>
      <c r="U23" s="44" t="s">
        <v>25</v>
      </c>
    </row>
    <row r="24" spans="1:21">
      <c r="A24" s="62">
        <v>308</v>
      </c>
      <c r="B24" s="77" t="s">
        <v>42</v>
      </c>
      <c r="C24" s="64" t="s">
        <v>43</v>
      </c>
      <c r="D24" s="78">
        <v>15</v>
      </c>
      <c r="E24" s="66">
        <v>2055.7515</v>
      </c>
      <c r="F24" s="79">
        <f t="shared" ref="F24:F30" si="4">D24*E24</f>
        <v>30836.2725</v>
      </c>
      <c r="G24" s="79"/>
      <c r="H24" s="68"/>
      <c r="I24" s="66">
        <f>VLOOKUP($F$24,Tabisr,1)</f>
        <v>27501.61</v>
      </c>
      <c r="J24" s="79">
        <f>+F24-I24</f>
        <v>3334.6625</v>
      </c>
      <c r="K24" s="99">
        <f>VLOOKUP($F$24,Tabisr,4)</f>
        <v>0.3</v>
      </c>
      <c r="L24" s="66">
        <f>+J24*K24</f>
        <v>1000.39875</v>
      </c>
      <c r="M24" s="66">
        <f>VLOOKUP($F$24,Tabisr,3)</f>
        <v>5159.7</v>
      </c>
      <c r="N24" s="67">
        <v>6160.09875</v>
      </c>
      <c r="O24" s="66">
        <v>0</v>
      </c>
      <c r="P24" s="68">
        <v>0</v>
      </c>
      <c r="Q24" s="68">
        <v>0</v>
      </c>
      <c r="R24" s="68">
        <v>0</v>
      </c>
      <c r="S24" s="68">
        <v>0</v>
      </c>
      <c r="T24" s="107">
        <v>24676.17375</v>
      </c>
      <c r="U24" s="107">
        <v>24676.17375</v>
      </c>
    </row>
    <row r="25" spans="1:21">
      <c r="A25" s="62">
        <v>12</v>
      </c>
      <c r="B25" s="77" t="s">
        <v>44</v>
      </c>
      <c r="C25" s="64" t="s">
        <v>45</v>
      </c>
      <c r="D25" s="78"/>
      <c r="E25" s="66">
        <v>760.5295</v>
      </c>
      <c r="F25" s="66">
        <f t="shared" si="4"/>
        <v>0</v>
      </c>
      <c r="G25" s="66"/>
      <c r="H25" s="80"/>
      <c r="I25" s="66"/>
      <c r="J25" s="79"/>
      <c r="K25" s="99"/>
      <c r="L25" s="66"/>
      <c r="M25" s="66"/>
      <c r="N25" s="103"/>
      <c r="O25" s="66"/>
      <c r="P25" s="66"/>
      <c r="Q25" s="66"/>
      <c r="R25" s="66"/>
      <c r="S25" s="66"/>
      <c r="T25" s="107">
        <v>0</v>
      </c>
      <c r="U25" s="107">
        <v>0</v>
      </c>
    </row>
    <row r="26" spans="1:21">
      <c r="A26" s="62">
        <v>320</v>
      </c>
      <c r="B26" s="81" t="s">
        <v>46</v>
      </c>
      <c r="C26" s="64" t="s">
        <v>47</v>
      </c>
      <c r="D26" s="78">
        <v>15</v>
      </c>
      <c r="E26" s="66">
        <v>617.021</v>
      </c>
      <c r="F26" s="66">
        <f t="shared" si="4"/>
        <v>9255.315</v>
      </c>
      <c r="G26" s="66"/>
      <c r="H26" s="68"/>
      <c r="I26" s="66">
        <f>VLOOKUP($F$27,Tabisr,1)</f>
        <v>8651.41</v>
      </c>
      <c r="J26" s="79">
        <f>+F26-I26</f>
        <v>603.904999999999</v>
      </c>
      <c r="K26" s="99">
        <f>VLOOKUP($F$27,Tabisr,4)</f>
        <v>0.2136</v>
      </c>
      <c r="L26" s="66">
        <f>+J26*K26</f>
        <v>128.994108</v>
      </c>
      <c r="M26" s="66">
        <f>VLOOKUP($F$27,Tabisr,3)</f>
        <v>916.2</v>
      </c>
      <c r="N26" s="103">
        <v>1045.194108</v>
      </c>
      <c r="O26" s="66">
        <v>0</v>
      </c>
      <c r="P26" s="68">
        <v>0</v>
      </c>
      <c r="Q26" s="68">
        <v>0</v>
      </c>
      <c r="R26" s="68">
        <v>0</v>
      </c>
      <c r="S26" s="68">
        <v>0</v>
      </c>
      <c r="T26" s="107">
        <v>8210.120892</v>
      </c>
      <c r="U26" s="107">
        <v>8210.120892</v>
      </c>
    </row>
    <row r="27" spans="1:21">
      <c r="A27" s="62">
        <v>14</v>
      </c>
      <c r="B27" s="81" t="s">
        <v>48</v>
      </c>
      <c r="C27" s="64" t="s">
        <v>49</v>
      </c>
      <c r="D27" s="78">
        <v>15</v>
      </c>
      <c r="E27" s="66">
        <v>617.021</v>
      </c>
      <c r="F27" s="66">
        <f t="shared" si="4"/>
        <v>9255.315</v>
      </c>
      <c r="G27" s="66"/>
      <c r="H27" s="68"/>
      <c r="I27" s="66">
        <f>VLOOKUP($F$27,Tabisr,1)</f>
        <v>8651.41</v>
      </c>
      <c r="J27" s="79">
        <f>+F27-I27</f>
        <v>603.904999999999</v>
      </c>
      <c r="K27" s="99">
        <f>VLOOKUP($F$27,Tabisr,4)</f>
        <v>0.2136</v>
      </c>
      <c r="L27" s="66">
        <f>+J27*K27</f>
        <v>128.994108</v>
      </c>
      <c r="M27" s="66">
        <f>VLOOKUP($F$27,Tabisr,3)</f>
        <v>916.2</v>
      </c>
      <c r="N27" s="103">
        <v>1045.194108</v>
      </c>
      <c r="O27" s="66">
        <v>0</v>
      </c>
      <c r="P27" s="68">
        <v>0</v>
      </c>
      <c r="Q27" s="68">
        <v>0</v>
      </c>
      <c r="R27" s="68">
        <v>0</v>
      </c>
      <c r="S27" s="68">
        <v>0</v>
      </c>
      <c r="T27" s="107">
        <v>8210.120892</v>
      </c>
      <c r="U27" s="107">
        <v>8210.120892</v>
      </c>
    </row>
    <row r="28" spans="1:21">
      <c r="A28" s="62"/>
      <c r="B28" s="77" t="s">
        <v>44</v>
      </c>
      <c r="C28" s="64" t="s">
        <v>39</v>
      </c>
      <c r="D28" s="78">
        <v>0</v>
      </c>
      <c r="E28" s="66">
        <v>303.094</v>
      </c>
      <c r="F28" s="66">
        <f t="shared" si="4"/>
        <v>0</v>
      </c>
      <c r="G28" s="66"/>
      <c r="H28" s="68"/>
      <c r="I28" s="66"/>
      <c r="J28" s="79"/>
      <c r="K28" s="99"/>
      <c r="L28" s="66"/>
      <c r="M28" s="66"/>
      <c r="N28" s="103"/>
      <c r="O28" s="66"/>
      <c r="P28" s="68"/>
      <c r="Q28" s="68"/>
      <c r="R28" s="68"/>
      <c r="S28" s="68"/>
      <c r="T28" s="107">
        <v>0</v>
      </c>
      <c r="U28" s="107">
        <v>0</v>
      </c>
    </row>
    <row r="29" spans="1:21">
      <c r="A29" s="82"/>
      <c r="B29" s="77" t="s">
        <v>44</v>
      </c>
      <c r="C29" s="64" t="s">
        <v>50</v>
      </c>
      <c r="D29" s="78"/>
      <c r="E29" s="66">
        <v>760.5295</v>
      </c>
      <c r="F29" s="66">
        <f t="shared" si="4"/>
        <v>0</v>
      </c>
      <c r="G29" s="66"/>
      <c r="H29" s="80"/>
      <c r="I29" s="66"/>
      <c r="J29" s="79"/>
      <c r="K29" s="99"/>
      <c r="L29" s="66"/>
      <c r="M29" s="66"/>
      <c r="N29" s="103"/>
      <c r="O29" s="66"/>
      <c r="P29" s="66">
        <v>0</v>
      </c>
      <c r="Q29" s="66">
        <v>0</v>
      </c>
      <c r="R29" s="66">
        <v>0</v>
      </c>
      <c r="S29" s="66">
        <v>0</v>
      </c>
      <c r="T29" s="107">
        <v>0</v>
      </c>
      <c r="U29" s="107">
        <v>0</v>
      </c>
    </row>
    <row r="30" spans="1:21">
      <c r="A30" s="45">
        <v>319</v>
      </c>
      <c r="B30" s="83" t="s">
        <v>51</v>
      </c>
      <c r="C30" s="84" t="s">
        <v>52</v>
      </c>
      <c r="D30" s="48">
        <v>15</v>
      </c>
      <c r="E30" s="61">
        <v>760.5295</v>
      </c>
      <c r="F30" s="61">
        <f t="shared" si="4"/>
        <v>11407.9425</v>
      </c>
      <c r="G30" s="61"/>
      <c r="H30" s="85"/>
      <c r="I30" s="61">
        <f>VLOOKUP($F$30,Tabisr,1)</f>
        <v>8651.41</v>
      </c>
      <c r="J30" s="104">
        <f>+F30-I30</f>
        <v>2756.5325</v>
      </c>
      <c r="K30" s="98">
        <f>VLOOKUP($F$30,Tabisr,4)</f>
        <v>0.2136</v>
      </c>
      <c r="L30" s="61">
        <f>+J30*K30</f>
        <v>588.795342</v>
      </c>
      <c r="M30" s="61">
        <f>VLOOKUP($F$30,Tabisr,3)</f>
        <v>916.2</v>
      </c>
      <c r="N30" s="105">
        <v>1504.995342</v>
      </c>
      <c r="O30" s="61">
        <v>0</v>
      </c>
      <c r="P30" s="61">
        <v>0</v>
      </c>
      <c r="Q30" s="61"/>
      <c r="R30" s="61">
        <v>0</v>
      </c>
      <c r="S30" s="61">
        <v>0</v>
      </c>
      <c r="T30" s="50">
        <v>9902.947158</v>
      </c>
      <c r="U30" s="50">
        <v>9902.947158</v>
      </c>
    </row>
    <row r="31" spans="1:21">
      <c r="A31" s="69"/>
      <c r="B31" s="70"/>
      <c r="C31" s="71"/>
      <c r="D31" s="72"/>
      <c r="E31" s="73"/>
      <c r="F31" s="73">
        <f>SUM(F24:F30)</f>
        <v>60754.845</v>
      </c>
      <c r="G31" s="86">
        <f>SUM(G24:G30)</f>
        <v>0</v>
      </c>
      <c r="H31" s="86">
        <f>SUM(H24:H30)</f>
        <v>0</v>
      </c>
      <c r="I31" s="86"/>
      <c r="J31" s="86"/>
      <c r="K31" s="86"/>
      <c r="L31" s="86"/>
      <c r="M31" s="86"/>
      <c r="N31" s="89">
        <v>9755.482308</v>
      </c>
      <c r="O31" s="86">
        <v>0</v>
      </c>
      <c r="P31" s="86">
        <v>0</v>
      </c>
      <c r="Q31" s="86">
        <v>0</v>
      </c>
      <c r="R31" s="86">
        <v>0</v>
      </c>
      <c r="S31" s="86">
        <v>0</v>
      </c>
      <c r="T31" s="86">
        <v>50999.362692</v>
      </c>
      <c r="U31" s="86">
        <v>50999.362692</v>
      </c>
    </row>
    <row r="32" spans="1:21">
      <c r="A32" s="69"/>
      <c r="B32" s="70"/>
      <c r="C32" s="71"/>
      <c r="D32" s="72"/>
      <c r="E32" s="73"/>
      <c r="F32" s="73"/>
      <c r="G32" s="86"/>
      <c r="H32" s="86"/>
      <c r="I32" s="86"/>
      <c r="J32" s="86"/>
      <c r="K32" s="86"/>
      <c r="L32" s="86"/>
      <c r="M32" s="86"/>
      <c r="N32" s="89"/>
      <c r="O32" s="86"/>
      <c r="P32" s="86"/>
      <c r="Q32" s="86"/>
      <c r="R32" s="86"/>
      <c r="S32" s="86"/>
      <c r="T32" s="86"/>
      <c r="U32" s="86"/>
    </row>
    <row r="33" spans="1:21">
      <c r="A33" s="69"/>
      <c r="B33" s="70"/>
      <c r="C33" s="71"/>
      <c r="D33" s="72"/>
      <c r="E33" s="73"/>
      <c r="F33" s="73"/>
      <c r="G33" s="86"/>
      <c r="H33" s="86"/>
      <c r="I33" s="86"/>
      <c r="J33" s="86"/>
      <c r="K33" s="86"/>
      <c r="L33" s="86"/>
      <c r="M33" s="86"/>
      <c r="N33" s="89"/>
      <c r="O33" s="86"/>
      <c r="P33" s="86"/>
      <c r="Q33" s="86"/>
      <c r="R33" s="86"/>
      <c r="S33" s="86"/>
      <c r="T33" s="86"/>
      <c r="U33" s="86"/>
    </row>
    <row r="34" spans="1:21">
      <c r="A34" s="69"/>
      <c r="B34" s="70"/>
      <c r="C34" s="71"/>
      <c r="D34" s="72"/>
      <c r="E34" s="73"/>
      <c r="F34" s="86"/>
      <c r="G34" s="86"/>
      <c r="H34" s="86"/>
      <c r="I34" s="86"/>
      <c r="J34" s="86"/>
      <c r="K34" s="86"/>
      <c r="L34" s="86"/>
      <c r="M34" s="86"/>
      <c r="N34" s="89"/>
      <c r="O34" s="86"/>
      <c r="P34" s="86"/>
      <c r="Q34" s="86"/>
      <c r="R34" s="86"/>
      <c r="S34" s="86"/>
      <c r="T34" s="86"/>
      <c r="U34" s="86"/>
    </row>
    <row r="35" spans="1:21">
      <c r="A35" s="69"/>
      <c r="B35" s="70"/>
      <c r="C35" s="71"/>
      <c r="D35" s="72"/>
      <c r="E35" s="73"/>
      <c r="F35" s="86"/>
      <c r="G35" s="86"/>
      <c r="H35" s="86"/>
      <c r="I35" s="86"/>
      <c r="J35" s="86"/>
      <c r="K35" s="86"/>
      <c r="L35" s="86"/>
      <c r="M35" s="86"/>
      <c r="N35" s="89"/>
      <c r="O35" s="86"/>
      <c r="P35" s="86"/>
      <c r="Q35" s="86"/>
      <c r="R35" s="86"/>
      <c r="S35" s="86"/>
      <c r="T35" s="86"/>
      <c r="U35" s="86"/>
    </row>
    <row r="36" spans="1:21">
      <c r="A36" s="40" t="s">
        <v>53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106"/>
    </row>
    <row r="37" ht="37.5" customHeight="1" spans="1:21">
      <c r="A37" s="42" t="s">
        <v>5</v>
      </c>
      <c r="B37" s="76" t="s">
        <v>6</v>
      </c>
      <c r="C37" s="44" t="s">
        <v>7</v>
      </c>
      <c r="D37" s="44" t="s">
        <v>8</v>
      </c>
      <c r="E37" s="44" t="s">
        <v>9</v>
      </c>
      <c r="F37" s="44" t="s">
        <v>10</v>
      </c>
      <c r="G37" s="44" t="s">
        <v>11</v>
      </c>
      <c r="H37" s="44" t="s">
        <v>12</v>
      </c>
      <c r="I37" s="92" t="s">
        <v>13</v>
      </c>
      <c r="J37" s="92" t="s">
        <v>14</v>
      </c>
      <c r="K37" s="92" t="s">
        <v>15</v>
      </c>
      <c r="L37" s="92" t="s">
        <v>16</v>
      </c>
      <c r="M37" s="44" t="s">
        <v>17</v>
      </c>
      <c r="N37" s="44" t="s">
        <v>18</v>
      </c>
      <c r="O37" s="44" t="s">
        <v>19</v>
      </c>
      <c r="P37" s="44" t="s">
        <v>20</v>
      </c>
      <c r="Q37" s="44" t="s">
        <v>21</v>
      </c>
      <c r="R37" s="44" t="s">
        <v>22</v>
      </c>
      <c r="S37" s="44" t="s">
        <v>23</v>
      </c>
      <c r="T37" s="44" t="s">
        <v>24</v>
      </c>
      <c r="U37" s="44" t="s">
        <v>25</v>
      </c>
    </row>
    <row r="38" spans="1:21">
      <c r="A38" s="45">
        <v>312</v>
      </c>
      <c r="B38" s="83" t="s">
        <v>54</v>
      </c>
      <c r="C38" s="84" t="s">
        <v>55</v>
      </c>
      <c r="D38" s="48">
        <v>15</v>
      </c>
      <c r="E38" s="61">
        <v>1085.54</v>
      </c>
      <c r="F38" s="87">
        <f>E38*D38</f>
        <v>16283.1</v>
      </c>
      <c r="G38" s="87"/>
      <c r="H38" s="45"/>
      <c r="I38" s="61">
        <f>VLOOKUP($F$38,Tabisr,1)</f>
        <v>8651.41</v>
      </c>
      <c r="J38" s="104">
        <f>F38-I38</f>
        <v>7631.69</v>
      </c>
      <c r="K38" s="98">
        <f>VLOOKUP($F$38,Tabisr,4)</f>
        <v>0.2136</v>
      </c>
      <c r="L38" s="61">
        <f>+J38*K38</f>
        <v>1630.128984</v>
      </c>
      <c r="M38" s="61">
        <f>VLOOKUP($F$38,Tabisr,3)</f>
        <v>916.2</v>
      </c>
      <c r="N38" s="100">
        <v>2546.328984</v>
      </c>
      <c r="O38" s="61">
        <v>0</v>
      </c>
      <c r="P38" s="61">
        <v>0</v>
      </c>
      <c r="Q38" s="61">
        <v>0</v>
      </c>
      <c r="R38" s="61">
        <v>0</v>
      </c>
      <c r="S38" s="61">
        <v>0</v>
      </c>
      <c r="T38" s="50">
        <v>13736.771016</v>
      </c>
      <c r="U38" s="50">
        <v>13736.771016</v>
      </c>
    </row>
    <row r="39" spans="1:21">
      <c r="A39" s="62">
        <v>19</v>
      </c>
      <c r="B39" s="63" t="s">
        <v>56</v>
      </c>
      <c r="C39" s="88" t="s">
        <v>57</v>
      </c>
      <c r="D39" s="48">
        <v>15</v>
      </c>
      <c r="E39" s="66">
        <v>760.53</v>
      </c>
      <c r="F39" s="66">
        <f>D39*E39</f>
        <v>11407.95</v>
      </c>
      <c r="G39" s="66"/>
      <c r="H39" s="80"/>
      <c r="I39" s="66">
        <f>VLOOKUP($F$39,Tabisr,1)</f>
        <v>8651.41</v>
      </c>
      <c r="J39" s="79">
        <f>+F39-I39</f>
        <v>2756.54</v>
      </c>
      <c r="K39" s="99">
        <f>VLOOKUP($F$39,Tabisr,4)</f>
        <v>0.2136</v>
      </c>
      <c r="L39" s="66">
        <f>+J39*K39</f>
        <v>588.796944</v>
      </c>
      <c r="M39" s="66">
        <f>VLOOKUP($F$39,Tabisr,3)</f>
        <v>916.2</v>
      </c>
      <c r="N39" s="103">
        <v>1504.996944</v>
      </c>
      <c r="O39" s="66">
        <v>0</v>
      </c>
      <c r="P39" s="66">
        <v>0</v>
      </c>
      <c r="Q39" s="66">
        <v>0</v>
      </c>
      <c r="R39" s="66">
        <v>0</v>
      </c>
      <c r="S39" s="66">
        <v>0</v>
      </c>
      <c r="T39" s="107">
        <v>9902.953056</v>
      </c>
      <c r="U39" s="107">
        <v>9902.953056</v>
      </c>
    </row>
    <row r="40" spans="1:21">
      <c r="A40" s="62">
        <v>21</v>
      </c>
      <c r="B40" s="81" t="s">
        <v>58</v>
      </c>
      <c r="C40" s="64" t="s">
        <v>59</v>
      </c>
      <c r="D40" s="48">
        <v>15</v>
      </c>
      <c r="E40" s="66">
        <v>359.09</v>
      </c>
      <c r="F40" s="67">
        <f>D40*E40</f>
        <v>5386.35</v>
      </c>
      <c r="G40" s="67">
        <v>400</v>
      </c>
      <c r="H40" s="68"/>
      <c r="I40" s="66">
        <f>VLOOKUP($F$40,Tabisr,1)</f>
        <v>3537.16</v>
      </c>
      <c r="J40" s="79">
        <f>+F40-I40</f>
        <v>1849.19</v>
      </c>
      <c r="K40" s="99">
        <f>VLOOKUP($F$40,Tabisr,4)</f>
        <v>0.1088</v>
      </c>
      <c r="L40" s="66">
        <f>+J40*K40</f>
        <v>201.191872</v>
      </c>
      <c r="M40" s="66">
        <f>VLOOKUP($F$40,Tabisr,3)</f>
        <v>207.75</v>
      </c>
      <c r="N40" s="67">
        <v>408.941872</v>
      </c>
      <c r="O40" s="66">
        <v>0</v>
      </c>
      <c r="P40" s="68">
        <v>0</v>
      </c>
      <c r="Q40" s="68">
        <v>0</v>
      </c>
      <c r="R40" s="68">
        <v>0</v>
      </c>
      <c r="S40" s="68">
        <v>0</v>
      </c>
      <c r="T40" s="107">
        <v>5377.408128</v>
      </c>
      <c r="U40" s="107">
        <v>4977.408128</v>
      </c>
    </row>
    <row r="41" ht="22.5" spans="1:21">
      <c r="A41" s="62"/>
      <c r="B41" s="81" t="s">
        <v>38</v>
      </c>
      <c r="C41" s="64" t="s">
        <v>60</v>
      </c>
      <c r="D41" s="78"/>
      <c r="E41" s="66">
        <v>0</v>
      </c>
      <c r="F41" s="67"/>
      <c r="G41" s="67"/>
      <c r="H41" s="68"/>
      <c r="I41" s="66"/>
      <c r="J41" s="79"/>
      <c r="K41" s="99"/>
      <c r="L41" s="66"/>
      <c r="M41" s="66"/>
      <c r="N41" s="67"/>
      <c r="O41" s="66"/>
      <c r="P41" s="68">
        <v>0</v>
      </c>
      <c r="Q41" s="68">
        <v>0</v>
      </c>
      <c r="R41" s="68">
        <v>0</v>
      </c>
      <c r="S41" s="68">
        <v>0</v>
      </c>
      <c r="T41" s="107">
        <v>0</v>
      </c>
      <c r="U41" s="107">
        <v>0</v>
      </c>
    </row>
    <row r="42" spans="1:21">
      <c r="A42" s="62">
        <v>323</v>
      </c>
      <c r="B42" s="81" t="s">
        <v>61</v>
      </c>
      <c r="C42" s="64" t="s">
        <v>39</v>
      </c>
      <c r="D42" s="78">
        <v>15</v>
      </c>
      <c r="E42" s="66">
        <v>315.04</v>
      </c>
      <c r="F42" s="67">
        <f>D42*E42</f>
        <v>4725.6</v>
      </c>
      <c r="G42" s="67">
        <v>400</v>
      </c>
      <c r="H42" s="66"/>
      <c r="I42" s="66">
        <f>VLOOKUP($F$42,Tabisr,1)</f>
        <v>3537.16</v>
      </c>
      <c r="J42" s="79">
        <f>+F42-I42</f>
        <v>1188.44</v>
      </c>
      <c r="K42" s="99">
        <f>VLOOKUP($F$42,Tabisr,4)</f>
        <v>0.1088</v>
      </c>
      <c r="L42" s="66">
        <f>+J42*K42</f>
        <v>129.302272</v>
      </c>
      <c r="M42" s="66">
        <f>VLOOKUP($F$42,Tabisr,3)</f>
        <v>207.75</v>
      </c>
      <c r="N42" s="67">
        <v>337.052272</v>
      </c>
      <c r="O42" s="66"/>
      <c r="P42" s="66">
        <v>0</v>
      </c>
      <c r="Q42" s="66">
        <v>0</v>
      </c>
      <c r="R42" s="66">
        <v>0</v>
      </c>
      <c r="S42" s="66">
        <v>0</v>
      </c>
      <c r="T42" s="107">
        <v>4788.547728</v>
      </c>
      <c r="U42" s="107">
        <v>4388.547728</v>
      </c>
    </row>
    <row r="43" spans="1:21">
      <c r="A43" s="62"/>
      <c r="B43" s="81" t="s">
        <v>38</v>
      </c>
      <c r="C43" s="64" t="s">
        <v>62</v>
      </c>
      <c r="D43" s="78"/>
      <c r="E43" s="66">
        <v>359.09</v>
      </c>
      <c r="F43" s="67">
        <f>D43*E43</f>
        <v>0</v>
      </c>
      <c r="G43" s="67"/>
      <c r="H43" s="68"/>
      <c r="I43" s="66"/>
      <c r="J43" s="79"/>
      <c r="K43" s="99"/>
      <c r="L43" s="66"/>
      <c r="M43" s="66"/>
      <c r="N43" s="67"/>
      <c r="O43" s="66"/>
      <c r="P43" s="68">
        <v>0</v>
      </c>
      <c r="Q43" s="68">
        <v>0</v>
      </c>
      <c r="R43" s="68">
        <v>0</v>
      </c>
      <c r="S43" s="68">
        <v>0</v>
      </c>
      <c r="T43" s="107">
        <v>0</v>
      </c>
      <c r="U43" s="107">
        <v>0</v>
      </c>
    </row>
    <row r="44" spans="1:21">
      <c r="A44" s="69"/>
      <c r="B44" s="70"/>
      <c r="C44" s="71"/>
      <c r="D44" s="72"/>
      <c r="E44" s="73"/>
      <c r="F44" s="89">
        <f>SUM(F38:F43)</f>
        <v>37803</v>
      </c>
      <c r="G44" s="89">
        <f>SUM(G38:G43)</f>
        <v>800</v>
      </c>
      <c r="H44" s="89">
        <f>SUM(H38:H43)</f>
        <v>0</v>
      </c>
      <c r="I44" s="86"/>
      <c r="J44" s="86"/>
      <c r="K44" s="86"/>
      <c r="L44" s="86"/>
      <c r="M44" s="86"/>
      <c r="N44" s="89">
        <v>4797.320072</v>
      </c>
      <c r="O44" s="86">
        <v>0</v>
      </c>
      <c r="P44" s="86">
        <v>0</v>
      </c>
      <c r="Q44" s="86">
        <v>0</v>
      </c>
      <c r="R44" s="86">
        <v>0</v>
      </c>
      <c r="S44" s="86">
        <v>0</v>
      </c>
      <c r="T44" s="86">
        <v>33805.679928</v>
      </c>
      <c r="U44" s="86">
        <v>33005.679928</v>
      </c>
    </row>
    <row r="45" spans="1:21">
      <c r="A45" s="69"/>
      <c r="B45" s="70"/>
      <c r="C45" s="71"/>
      <c r="D45" s="72"/>
      <c r="E45" s="73"/>
      <c r="F45" s="89"/>
      <c r="G45" s="89"/>
      <c r="H45" s="86"/>
      <c r="I45" s="86"/>
      <c r="J45" s="86"/>
      <c r="K45" s="86"/>
      <c r="L45" s="86"/>
      <c r="M45" s="86"/>
      <c r="N45" s="89"/>
      <c r="O45" s="86"/>
      <c r="P45" s="86"/>
      <c r="Q45" s="86"/>
      <c r="R45" s="86"/>
      <c r="S45" s="86"/>
      <c r="T45" s="86"/>
      <c r="U45" s="86"/>
    </row>
    <row r="46" spans="1:21">
      <c r="A46" s="69"/>
      <c r="B46" s="70"/>
      <c r="C46" s="71"/>
      <c r="D46" s="72"/>
      <c r="E46" s="73"/>
      <c r="F46" s="86"/>
      <c r="G46" s="86"/>
      <c r="H46" s="86"/>
      <c r="I46" s="86"/>
      <c r="J46" s="86"/>
      <c r="K46" s="86"/>
      <c r="L46" s="86"/>
      <c r="M46" s="86"/>
      <c r="N46" s="89"/>
      <c r="O46" s="86"/>
      <c r="P46" s="86"/>
      <c r="Q46" s="86"/>
      <c r="R46" s="86"/>
      <c r="S46" s="86"/>
      <c r="T46" s="86"/>
      <c r="U46" s="86"/>
    </row>
    <row r="47" spans="1:21">
      <c r="A47" s="40" t="s">
        <v>63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106"/>
    </row>
    <row r="48" ht="28.5" customHeight="1" spans="1:21">
      <c r="A48" s="42" t="s">
        <v>5</v>
      </c>
      <c r="B48" s="76" t="s">
        <v>6</v>
      </c>
      <c r="C48" s="44" t="s">
        <v>7</v>
      </c>
      <c r="D48" s="44" t="s">
        <v>8</v>
      </c>
      <c r="E48" s="44" t="s">
        <v>9</v>
      </c>
      <c r="F48" s="44" t="s">
        <v>10</v>
      </c>
      <c r="G48" s="44" t="s">
        <v>11</v>
      </c>
      <c r="H48" s="44" t="s">
        <v>12</v>
      </c>
      <c r="I48" s="92" t="s">
        <v>13</v>
      </c>
      <c r="J48" s="92" t="s">
        <v>14</v>
      </c>
      <c r="K48" s="92" t="s">
        <v>15</v>
      </c>
      <c r="L48" s="92" t="s">
        <v>16</v>
      </c>
      <c r="M48" s="44" t="s">
        <v>17</v>
      </c>
      <c r="N48" s="44" t="s">
        <v>18</v>
      </c>
      <c r="O48" s="44" t="s">
        <v>19</v>
      </c>
      <c r="P48" s="44" t="s">
        <v>20</v>
      </c>
      <c r="Q48" s="44" t="s">
        <v>21</v>
      </c>
      <c r="R48" s="44" t="s">
        <v>22</v>
      </c>
      <c r="S48" s="44" t="s">
        <v>23</v>
      </c>
      <c r="T48" s="44" t="s">
        <v>24</v>
      </c>
      <c r="U48" s="44" t="s">
        <v>25</v>
      </c>
    </row>
    <row r="49" spans="1:21">
      <c r="A49" s="62">
        <v>309</v>
      </c>
      <c r="B49" s="81" t="s">
        <v>64</v>
      </c>
      <c r="C49" s="64" t="s">
        <v>65</v>
      </c>
      <c r="D49" s="78">
        <v>15</v>
      </c>
      <c r="E49" s="66">
        <v>1085.54</v>
      </c>
      <c r="F49" s="66">
        <f t="shared" ref="F49:F53" si="5">D49*E49</f>
        <v>16283.1</v>
      </c>
      <c r="G49" s="66"/>
      <c r="H49" s="80"/>
      <c r="I49" s="66">
        <f>VLOOKUP($F$49,Tabisr,1)</f>
        <v>8651.41</v>
      </c>
      <c r="J49" s="79">
        <f>F49-I49</f>
        <v>7631.69</v>
      </c>
      <c r="K49" s="99">
        <f>VLOOKUP($F$49,Tabisr,4)</f>
        <v>0.2136</v>
      </c>
      <c r="L49" s="66">
        <f t="shared" ref="L49:L53" si="6">+J49*K49</f>
        <v>1630.128984</v>
      </c>
      <c r="M49" s="66">
        <f>VLOOKUP($F$49,Tabisr,3)</f>
        <v>916.2</v>
      </c>
      <c r="N49" s="67">
        <v>2546.328984</v>
      </c>
      <c r="O49" s="66">
        <v>0</v>
      </c>
      <c r="P49" s="66">
        <v>0</v>
      </c>
      <c r="Q49" s="66">
        <v>0</v>
      </c>
      <c r="R49" s="66">
        <v>0</v>
      </c>
      <c r="S49" s="66">
        <v>0</v>
      </c>
      <c r="T49" s="107">
        <v>13736.771016</v>
      </c>
      <c r="U49" s="107">
        <v>13736.771016</v>
      </c>
    </row>
    <row r="50" spans="1:21">
      <c r="A50" s="62">
        <v>24</v>
      </c>
      <c r="B50" s="63" t="s">
        <v>66</v>
      </c>
      <c r="C50" s="64" t="s">
        <v>67</v>
      </c>
      <c r="D50" s="78">
        <v>15</v>
      </c>
      <c r="E50" s="66">
        <v>760.53</v>
      </c>
      <c r="F50" s="66">
        <f t="shared" si="5"/>
        <v>11407.95</v>
      </c>
      <c r="G50" s="66"/>
      <c r="H50" s="80"/>
      <c r="I50" s="66">
        <f>VLOOKUP($F$50,Tabisr,1)</f>
        <v>8651.41</v>
      </c>
      <c r="J50" s="79">
        <f t="shared" ref="J50:J53" si="7">+F50-I50</f>
        <v>2756.54</v>
      </c>
      <c r="K50" s="99">
        <f>VLOOKUP($F$50,Tabisr,4)</f>
        <v>0.2136</v>
      </c>
      <c r="L50" s="66">
        <f t="shared" si="6"/>
        <v>588.796944</v>
      </c>
      <c r="M50" s="66">
        <f>VLOOKUP($F$50,Tabisr,3)</f>
        <v>916.2</v>
      </c>
      <c r="N50" s="67">
        <v>1504.996944</v>
      </c>
      <c r="O50" s="66">
        <v>0</v>
      </c>
      <c r="P50" s="66">
        <v>0</v>
      </c>
      <c r="Q50" s="66">
        <v>0</v>
      </c>
      <c r="R50" s="66">
        <v>0</v>
      </c>
      <c r="S50" s="66">
        <v>0</v>
      </c>
      <c r="T50" s="107">
        <v>9902.953056</v>
      </c>
      <c r="U50" s="107">
        <v>9902.953056</v>
      </c>
    </row>
    <row r="51" spans="1:21">
      <c r="A51" s="62">
        <v>25</v>
      </c>
      <c r="B51" s="63" t="s">
        <v>68</v>
      </c>
      <c r="C51" s="88" t="s">
        <v>69</v>
      </c>
      <c r="D51" s="78">
        <v>15</v>
      </c>
      <c r="E51" s="66">
        <v>760.53</v>
      </c>
      <c r="F51" s="66">
        <f t="shared" si="5"/>
        <v>11407.95</v>
      </c>
      <c r="G51" s="66"/>
      <c r="H51" s="80"/>
      <c r="I51" s="66">
        <f>VLOOKUP($F$51,Tabisr,1)</f>
        <v>8651.41</v>
      </c>
      <c r="J51" s="79">
        <f t="shared" si="7"/>
        <v>2756.54</v>
      </c>
      <c r="K51" s="99">
        <f>VLOOKUP($F$51,Tabisr,4)</f>
        <v>0.2136</v>
      </c>
      <c r="L51" s="66">
        <f t="shared" si="6"/>
        <v>588.796944</v>
      </c>
      <c r="M51" s="66">
        <f>VLOOKUP($F$51,Tabisr,3)</f>
        <v>916.2</v>
      </c>
      <c r="N51" s="67">
        <v>1504.996944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107">
        <v>9902.953056</v>
      </c>
      <c r="U51" s="107">
        <v>9902.953056</v>
      </c>
    </row>
    <row r="52" spans="1:21">
      <c r="A52" s="62">
        <v>26</v>
      </c>
      <c r="B52" s="81" t="s">
        <v>70</v>
      </c>
      <c r="C52" s="88" t="s">
        <v>71</v>
      </c>
      <c r="D52" s="78">
        <v>15</v>
      </c>
      <c r="E52" s="66">
        <v>477.05</v>
      </c>
      <c r="F52" s="66">
        <f t="shared" si="5"/>
        <v>7155.75</v>
      </c>
      <c r="G52" s="66">
        <v>400</v>
      </c>
      <c r="H52" s="90"/>
      <c r="I52" s="66">
        <f>VLOOKUP($F$52,Tabisr,1)</f>
        <v>6216.16</v>
      </c>
      <c r="J52" s="79">
        <f t="shared" si="7"/>
        <v>939.59</v>
      </c>
      <c r="K52" s="99">
        <f>VLOOKUP($F$52,Tabisr,4)</f>
        <v>0.16</v>
      </c>
      <c r="L52" s="66">
        <f t="shared" si="6"/>
        <v>150.3344</v>
      </c>
      <c r="M52" s="66">
        <f>VLOOKUP($F$52,Tabisr,3)</f>
        <v>499.2</v>
      </c>
      <c r="N52" s="67">
        <v>649.5344</v>
      </c>
      <c r="O52" s="66">
        <v>0</v>
      </c>
      <c r="P52" s="66">
        <v>0</v>
      </c>
      <c r="Q52" s="66">
        <v>0</v>
      </c>
      <c r="R52" s="66">
        <v>0</v>
      </c>
      <c r="S52" s="66">
        <v>0</v>
      </c>
      <c r="T52" s="107">
        <v>6906.2156</v>
      </c>
      <c r="U52" s="107">
        <v>6506.2156</v>
      </c>
    </row>
    <row r="53" s="21" customFormat="1" spans="1:21">
      <c r="A53" s="45"/>
      <c r="B53" s="46"/>
      <c r="C53" s="84" t="s">
        <v>39</v>
      </c>
      <c r="D53" s="84"/>
      <c r="E53" s="61">
        <v>0</v>
      </c>
      <c r="F53" s="61">
        <f t="shared" si="5"/>
        <v>0</v>
      </c>
      <c r="G53" s="61"/>
      <c r="H53" s="49"/>
      <c r="I53" s="61"/>
      <c r="J53" s="104">
        <f t="shared" si="7"/>
        <v>0</v>
      </c>
      <c r="K53" s="98"/>
      <c r="L53" s="61">
        <f t="shared" si="6"/>
        <v>0</v>
      </c>
      <c r="M53" s="61"/>
      <c r="N53" s="100">
        <v>0</v>
      </c>
      <c r="O53" s="61"/>
      <c r="P53" s="61">
        <v>0</v>
      </c>
      <c r="Q53" s="61">
        <v>0</v>
      </c>
      <c r="R53" s="61">
        <v>0</v>
      </c>
      <c r="S53" s="61">
        <v>0</v>
      </c>
      <c r="T53" s="50">
        <v>0</v>
      </c>
      <c r="U53" s="50">
        <v>0</v>
      </c>
    </row>
    <row r="54" spans="1:21">
      <c r="A54" s="69"/>
      <c r="B54" s="70"/>
      <c r="C54" s="71"/>
      <c r="D54" s="69"/>
      <c r="E54" s="69"/>
      <c r="F54" s="74">
        <f>SUM(F49:F53)</f>
        <v>46254.75</v>
      </c>
      <c r="G54" s="74">
        <f>SUM(G49:G53)</f>
        <v>400</v>
      </c>
      <c r="H54" s="74">
        <f>SUM(H49:H53)</f>
        <v>0</v>
      </c>
      <c r="I54" s="74"/>
      <c r="J54" s="74"/>
      <c r="K54" s="74"/>
      <c r="L54" s="74"/>
      <c r="M54" s="74"/>
      <c r="N54" s="102">
        <v>6205.857272</v>
      </c>
      <c r="O54" s="74">
        <v>0</v>
      </c>
      <c r="P54" s="74">
        <v>0</v>
      </c>
      <c r="Q54" s="74">
        <v>0</v>
      </c>
      <c r="R54" s="74">
        <v>0</v>
      </c>
      <c r="S54" s="74">
        <v>0</v>
      </c>
      <c r="T54" s="74">
        <v>40448.892728</v>
      </c>
      <c r="U54" s="74">
        <v>40048.892728</v>
      </c>
    </row>
    <row r="55" spans="1:21">
      <c r="A55" s="69"/>
      <c r="B55" s="70"/>
      <c r="C55" s="71"/>
      <c r="D55" s="69"/>
      <c r="E55" s="69"/>
      <c r="F55" s="74"/>
      <c r="G55" s="74"/>
      <c r="H55" s="74"/>
      <c r="I55" s="74"/>
      <c r="J55" s="74"/>
      <c r="K55" s="74"/>
      <c r="L55" s="74"/>
      <c r="M55" s="74"/>
      <c r="N55" s="102"/>
      <c r="O55" s="74"/>
      <c r="P55" s="74"/>
      <c r="Q55" s="74"/>
      <c r="R55" s="74"/>
      <c r="S55" s="74"/>
      <c r="T55" s="74"/>
      <c r="U55" s="74"/>
    </row>
    <row r="56" spans="1:21">
      <c r="A56" s="69"/>
      <c r="B56" s="70"/>
      <c r="C56" s="71"/>
      <c r="D56" s="69"/>
      <c r="E56" s="69"/>
      <c r="F56" s="74"/>
      <c r="G56" s="74"/>
      <c r="H56" s="74"/>
      <c r="I56" s="74"/>
      <c r="J56" s="74"/>
      <c r="K56" s="74"/>
      <c r="L56" s="74"/>
      <c r="M56" s="74"/>
      <c r="N56" s="102"/>
      <c r="O56" s="74"/>
      <c r="P56" s="74"/>
      <c r="Q56" s="74"/>
      <c r="R56" s="74"/>
      <c r="S56" s="74"/>
      <c r="T56" s="74"/>
      <c r="U56" s="74"/>
    </row>
    <row r="57" spans="1:21">
      <c r="A57" s="69"/>
      <c r="B57" s="70"/>
      <c r="C57" s="71"/>
      <c r="D57" s="69"/>
      <c r="E57" s="69"/>
      <c r="F57" s="74"/>
      <c r="G57" s="74"/>
      <c r="H57" s="74"/>
      <c r="I57" s="74"/>
      <c r="J57" s="74"/>
      <c r="K57" s="74"/>
      <c r="L57" s="74"/>
      <c r="M57" s="74"/>
      <c r="N57" s="102"/>
      <c r="O57" s="74"/>
      <c r="P57" s="74"/>
      <c r="Q57" s="74"/>
      <c r="R57" s="74"/>
      <c r="S57" s="74"/>
      <c r="T57" s="74"/>
      <c r="U57" s="74"/>
    </row>
    <row r="58" spans="1:21">
      <c r="A58" s="69"/>
      <c r="B58" s="70"/>
      <c r="C58" s="71"/>
      <c r="D58" s="69"/>
      <c r="E58" s="69"/>
      <c r="F58" s="74"/>
      <c r="G58" s="74"/>
      <c r="H58" s="74"/>
      <c r="I58" s="74"/>
      <c r="J58" s="74"/>
      <c r="K58" s="74"/>
      <c r="L58" s="74"/>
      <c r="M58" s="74"/>
      <c r="N58" s="102"/>
      <c r="O58" s="74"/>
      <c r="P58" s="74"/>
      <c r="Q58" s="74"/>
      <c r="R58" s="74"/>
      <c r="S58" s="74"/>
      <c r="T58" s="74"/>
      <c r="U58" s="74"/>
    </row>
    <row r="59" spans="1:21">
      <c r="A59" s="69"/>
      <c r="B59" s="70"/>
      <c r="C59" s="71"/>
      <c r="D59" s="69"/>
      <c r="E59" s="69"/>
      <c r="F59" s="74"/>
      <c r="G59" s="74"/>
      <c r="H59" s="74"/>
      <c r="I59" s="74"/>
      <c r="J59" s="74"/>
      <c r="K59" s="74"/>
      <c r="L59" s="74"/>
      <c r="M59" s="74"/>
      <c r="N59" s="102"/>
      <c r="O59" s="74"/>
      <c r="P59" s="74"/>
      <c r="Q59" s="74"/>
      <c r="R59" s="74"/>
      <c r="S59" s="74"/>
      <c r="T59" s="74"/>
      <c r="U59" s="74"/>
    </row>
    <row r="60" spans="1:21">
      <c r="A60" s="40" t="s">
        <v>72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106"/>
    </row>
    <row r="61" ht="25.9" customHeight="1" spans="1:21">
      <c r="A61" s="42" t="s">
        <v>5</v>
      </c>
      <c r="B61" s="76" t="s">
        <v>6</v>
      </c>
      <c r="C61" s="44" t="s">
        <v>7</v>
      </c>
      <c r="D61" s="44" t="s">
        <v>8</v>
      </c>
      <c r="E61" s="44" t="s">
        <v>9</v>
      </c>
      <c r="F61" s="44" t="s">
        <v>10</v>
      </c>
      <c r="G61" s="44" t="s">
        <v>11</v>
      </c>
      <c r="H61" s="44" t="s">
        <v>12</v>
      </c>
      <c r="I61" s="92" t="s">
        <v>13</v>
      </c>
      <c r="J61" s="92" t="s">
        <v>14</v>
      </c>
      <c r="K61" s="92" t="s">
        <v>15</v>
      </c>
      <c r="L61" s="92" t="s">
        <v>16</v>
      </c>
      <c r="M61" s="44" t="s">
        <v>17</v>
      </c>
      <c r="N61" s="44" t="s">
        <v>18</v>
      </c>
      <c r="O61" s="44" t="s">
        <v>19</v>
      </c>
      <c r="P61" s="44" t="s">
        <v>20</v>
      </c>
      <c r="Q61" s="44" t="s">
        <v>21</v>
      </c>
      <c r="R61" s="44" t="s">
        <v>22</v>
      </c>
      <c r="S61" s="44" t="s">
        <v>23</v>
      </c>
      <c r="T61" s="44" t="s">
        <v>24</v>
      </c>
      <c r="U61" s="44" t="s">
        <v>25</v>
      </c>
    </row>
    <row r="62" spans="1:21">
      <c r="A62" s="62">
        <v>200</v>
      </c>
      <c r="B62" s="81" t="s">
        <v>73</v>
      </c>
      <c r="C62" s="64" t="s">
        <v>74</v>
      </c>
      <c r="D62" s="78">
        <v>15</v>
      </c>
      <c r="E62" s="66">
        <v>857.3595</v>
      </c>
      <c r="F62" s="66">
        <f>D62*E62</f>
        <v>12860.3925</v>
      </c>
      <c r="G62" s="66"/>
      <c r="H62" s="68"/>
      <c r="I62" s="66">
        <f>VLOOKUP($F$62,Tabisr,1)</f>
        <v>8651.41</v>
      </c>
      <c r="J62" s="79">
        <f>+F62-I62</f>
        <v>4208.9825</v>
      </c>
      <c r="K62" s="99">
        <f>VLOOKUP($F$62,Tabisr,4)</f>
        <v>0.2136</v>
      </c>
      <c r="L62" s="66">
        <f>+J62*K62</f>
        <v>899.038662</v>
      </c>
      <c r="M62" s="66">
        <f>VLOOKUP($F$62,Tabisr,3)</f>
        <v>916.2</v>
      </c>
      <c r="N62" s="67">
        <v>1815.238662</v>
      </c>
      <c r="O62" s="66">
        <v>0</v>
      </c>
      <c r="P62" s="68">
        <v>0</v>
      </c>
      <c r="Q62" s="68">
        <v>0</v>
      </c>
      <c r="R62" s="68">
        <v>0</v>
      </c>
      <c r="S62" s="68">
        <v>0</v>
      </c>
      <c r="T62" s="107">
        <v>11045.153838</v>
      </c>
      <c r="U62" s="107">
        <v>11045.153838</v>
      </c>
    </row>
    <row r="63" spans="1:21">
      <c r="A63" s="62"/>
      <c r="B63" s="81" t="s">
        <v>44</v>
      </c>
      <c r="C63" s="64" t="s">
        <v>75</v>
      </c>
      <c r="D63" s="78"/>
      <c r="E63" s="66">
        <v>359.099</v>
      </c>
      <c r="F63" s="66">
        <f>D63*E63</f>
        <v>0</v>
      </c>
      <c r="G63" s="66"/>
      <c r="H63" s="62"/>
      <c r="I63" s="66"/>
      <c r="J63" s="79"/>
      <c r="K63" s="99"/>
      <c r="L63" s="66"/>
      <c r="M63" s="66"/>
      <c r="N63" s="100"/>
      <c r="O63" s="66"/>
      <c r="P63" s="66">
        <v>0</v>
      </c>
      <c r="Q63" s="66">
        <v>0</v>
      </c>
      <c r="R63" s="66">
        <v>0</v>
      </c>
      <c r="S63" s="66">
        <v>0</v>
      </c>
      <c r="T63" s="107">
        <v>0</v>
      </c>
      <c r="U63" s="107">
        <v>0</v>
      </c>
    </row>
    <row r="64" spans="1:21">
      <c r="A64" s="62">
        <v>30</v>
      </c>
      <c r="B64" s="81" t="s">
        <v>76</v>
      </c>
      <c r="C64" s="64" t="s">
        <v>39</v>
      </c>
      <c r="D64" s="78">
        <v>15</v>
      </c>
      <c r="E64" s="66">
        <v>315.04</v>
      </c>
      <c r="F64" s="66">
        <f>D64*E64</f>
        <v>4725.6</v>
      </c>
      <c r="G64" s="66">
        <v>400</v>
      </c>
      <c r="H64" s="66"/>
      <c r="I64" s="66">
        <f>VLOOKUP($F$64,Tabisr,1)</f>
        <v>3537.16</v>
      </c>
      <c r="J64" s="79">
        <f>+F64-I64</f>
        <v>1188.44</v>
      </c>
      <c r="K64" s="99">
        <f>VLOOKUP($F$64,Tabisr,4)</f>
        <v>0.1088</v>
      </c>
      <c r="L64" s="66">
        <f>+J64*K64</f>
        <v>129.302272</v>
      </c>
      <c r="M64" s="66">
        <f>VLOOKUP($F$64,Tabisr,3)</f>
        <v>207.75</v>
      </c>
      <c r="N64" s="100">
        <v>337.052272</v>
      </c>
      <c r="O64" s="66">
        <v>0</v>
      </c>
      <c r="P64" s="66">
        <v>0</v>
      </c>
      <c r="Q64" s="66">
        <v>0</v>
      </c>
      <c r="R64" s="66">
        <v>0</v>
      </c>
      <c r="S64" s="66">
        <v>0</v>
      </c>
      <c r="T64" s="107">
        <v>3338.547728</v>
      </c>
      <c r="U64" s="107">
        <v>2938.547728</v>
      </c>
    </row>
    <row r="65" spans="1:21">
      <c r="A65" s="62"/>
      <c r="B65" s="81" t="s">
        <v>77</v>
      </c>
      <c r="C65" s="64" t="s">
        <v>78</v>
      </c>
      <c r="D65" s="78"/>
      <c r="E65" s="66"/>
      <c r="F65" s="66"/>
      <c r="G65" s="66"/>
      <c r="H65" s="62"/>
      <c r="I65" s="66"/>
      <c r="J65" s="79"/>
      <c r="K65" s="99"/>
      <c r="L65" s="66"/>
      <c r="M65" s="66"/>
      <c r="N65" s="100"/>
      <c r="O65" s="66">
        <v>0</v>
      </c>
      <c r="P65" s="66">
        <v>0</v>
      </c>
      <c r="Q65" s="66">
        <v>0</v>
      </c>
      <c r="R65" s="66">
        <v>0</v>
      </c>
      <c r="S65" s="66">
        <v>0</v>
      </c>
      <c r="T65" s="107">
        <v>0</v>
      </c>
      <c r="U65" s="107">
        <v>0</v>
      </c>
    </row>
    <row r="66" spans="1:21">
      <c r="A66" s="69"/>
      <c r="B66" s="70"/>
      <c r="C66" s="71"/>
      <c r="D66" s="72"/>
      <c r="E66" s="73"/>
      <c r="F66" s="86">
        <f>SUM(F62:F65)</f>
        <v>17585.9925</v>
      </c>
      <c r="G66" s="86">
        <f>SUM(G62:G65)</f>
        <v>400</v>
      </c>
      <c r="H66" s="86">
        <f>SUM(H62:H65)</f>
        <v>0</v>
      </c>
      <c r="I66" s="86"/>
      <c r="J66" s="86"/>
      <c r="K66" s="86"/>
      <c r="L66" s="86"/>
      <c r="M66" s="86"/>
      <c r="N66" s="89">
        <v>2152.290934</v>
      </c>
      <c r="O66" s="86">
        <v>0</v>
      </c>
      <c r="P66" s="86">
        <v>0</v>
      </c>
      <c r="Q66" s="86">
        <v>1450</v>
      </c>
      <c r="R66" s="86">
        <v>0</v>
      </c>
      <c r="S66" s="86">
        <v>0</v>
      </c>
      <c r="T66" s="86">
        <v>14383.701566</v>
      </c>
      <c r="U66" s="86">
        <v>13983.701566</v>
      </c>
    </row>
    <row r="67" spans="1:21">
      <c r="A67" s="69"/>
      <c r="B67" s="70"/>
      <c r="C67" s="71"/>
      <c r="D67" s="72"/>
      <c r="E67" s="73"/>
      <c r="F67" s="86"/>
      <c r="G67" s="86"/>
      <c r="H67" s="86"/>
      <c r="I67" s="86"/>
      <c r="J67" s="86"/>
      <c r="K67" s="86"/>
      <c r="L67" s="86"/>
      <c r="M67" s="86"/>
      <c r="N67" s="89"/>
      <c r="O67" s="86"/>
      <c r="P67" s="86"/>
      <c r="Q67" s="86"/>
      <c r="R67" s="86"/>
      <c r="S67" s="86"/>
      <c r="T67" s="86"/>
      <c r="U67" s="86"/>
    </row>
    <row r="68" spans="1:21">
      <c r="A68" s="69"/>
      <c r="B68" s="109"/>
      <c r="C68" s="71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133"/>
      <c r="O68" s="69"/>
      <c r="P68" s="69"/>
      <c r="Q68" s="138"/>
      <c r="R68" s="69"/>
      <c r="S68" s="69"/>
      <c r="T68" s="69"/>
      <c r="U68" s="69"/>
    </row>
    <row r="69" spans="1:21">
      <c r="A69" s="40" t="s">
        <v>79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106"/>
    </row>
    <row r="70" ht="23.25" customHeight="1" spans="1:21">
      <c r="A70" s="42" t="s">
        <v>5</v>
      </c>
      <c r="B70" s="76" t="s">
        <v>6</v>
      </c>
      <c r="C70" s="44" t="s">
        <v>7</v>
      </c>
      <c r="D70" s="44" t="s">
        <v>8</v>
      </c>
      <c r="E70" s="44" t="s">
        <v>9</v>
      </c>
      <c r="F70" s="44" t="s">
        <v>10</v>
      </c>
      <c r="G70" s="44" t="s">
        <v>11</v>
      </c>
      <c r="H70" s="44" t="s">
        <v>12</v>
      </c>
      <c r="I70" s="92" t="s">
        <v>13</v>
      </c>
      <c r="J70" s="92" t="s">
        <v>14</v>
      </c>
      <c r="K70" s="92" t="s">
        <v>15</v>
      </c>
      <c r="L70" s="92" t="s">
        <v>16</v>
      </c>
      <c r="M70" s="44" t="s">
        <v>17</v>
      </c>
      <c r="N70" s="44" t="s">
        <v>18</v>
      </c>
      <c r="O70" s="44" t="s">
        <v>19</v>
      </c>
      <c r="P70" s="44" t="s">
        <v>20</v>
      </c>
      <c r="Q70" s="44" t="s">
        <v>21</v>
      </c>
      <c r="R70" s="44" t="s">
        <v>22</v>
      </c>
      <c r="S70" s="44" t="s">
        <v>23</v>
      </c>
      <c r="T70" s="44" t="s">
        <v>24</v>
      </c>
      <c r="U70" s="44" t="s">
        <v>25</v>
      </c>
    </row>
    <row r="71" ht="22.5" customHeight="1" spans="1:21">
      <c r="A71" s="62">
        <v>32</v>
      </c>
      <c r="B71" s="81" t="s">
        <v>80</v>
      </c>
      <c r="C71" s="64" t="s">
        <v>81</v>
      </c>
      <c r="D71" s="78">
        <v>15</v>
      </c>
      <c r="E71" s="110">
        <v>1085.5425</v>
      </c>
      <c r="F71" s="103">
        <f>E71*D71</f>
        <v>16283.1375</v>
      </c>
      <c r="G71" s="103"/>
      <c r="H71" s="62"/>
      <c r="I71" s="66">
        <f>VLOOKUP($F$71,Tabisr,1)</f>
        <v>8651.41</v>
      </c>
      <c r="J71" s="79">
        <f>+F71-I71</f>
        <v>7631.7275</v>
      </c>
      <c r="K71" s="99">
        <f>VLOOKUP($F$71,Tabisr,4)</f>
        <v>0.2136</v>
      </c>
      <c r="L71" s="66">
        <f>+J71*K71</f>
        <v>1630.136994</v>
      </c>
      <c r="M71" s="66">
        <f>VLOOKUP($F$71,Tabisr,3)</f>
        <v>916.2</v>
      </c>
      <c r="N71" s="67">
        <v>2546.336994</v>
      </c>
      <c r="O71" s="66">
        <v>0</v>
      </c>
      <c r="P71" s="66">
        <v>0</v>
      </c>
      <c r="Q71" s="66">
        <v>0</v>
      </c>
      <c r="R71" s="66">
        <v>0</v>
      </c>
      <c r="S71" s="66">
        <v>0</v>
      </c>
      <c r="T71" s="107">
        <v>13736.800506</v>
      </c>
      <c r="U71" s="107">
        <v>13736.800506</v>
      </c>
    </row>
    <row r="72" ht="19.5" customHeight="1" spans="1:21">
      <c r="A72" s="62">
        <v>33</v>
      </c>
      <c r="B72" s="81" t="s">
        <v>82</v>
      </c>
      <c r="C72" s="64" t="s">
        <v>75</v>
      </c>
      <c r="D72" s="78">
        <v>15</v>
      </c>
      <c r="E72" s="66">
        <v>359.099</v>
      </c>
      <c r="F72" s="66">
        <f>D72*E72</f>
        <v>5386.485</v>
      </c>
      <c r="G72" s="66">
        <v>400</v>
      </c>
      <c r="H72" s="90"/>
      <c r="I72" s="66">
        <f>VLOOKUP($F$72,Tabisr,1)</f>
        <v>3537.16</v>
      </c>
      <c r="J72" s="79">
        <f>+F72-I72</f>
        <v>1849.325</v>
      </c>
      <c r="K72" s="99">
        <f>VLOOKUP($F$72,Tabisr,4)</f>
        <v>0.1088</v>
      </c>
      <c r="L72" s="66">
        <f>+J72*K72</f>
        <v>201.20656</v>
      </c>
      <c r="M72" s="66">
        <f>VLOOKUP($F$72,Tabisr,3)</f>
        <v>207.75</v>
      </c>
      <c r="N72" s="67">
        <v>408.95656</v>
      </c>
      <c r="O72" s="66">
        <v>0</v>
      </c>
      <c r="P72" s="66">
        <v>0</v>
      </c>
      <c r="Q72" s="66">
        <v>0</v>
      </c>
      <c r="R72" s="66">
        <v>0</v>
      </c>
      <c r="S72" s="66">
        <v>0</v>
      </c>
      <c r="T72" s="107">
        <v>5377.52844</v>
      </c>
      <c r="U72" s="107">
        <v>4977.52844</v>
      </c>
    </row>
    <row r="73" ht="20.25" customHeight="1" spans="1:21">
      <c r="A73" s="45">
        <v>50</v>
      </c>
      <c r="B73" s="111" t="s">
        <v>83</v>
      </c>
      <c r="C73" s="112" t="s">
        <v>84</v>
      </c>
      <c r="D73" s="48">
        <v>15</v>
      </c>
      <c r="E73" s="61">
        <v>477.0545</v>
      </c>
      <c r="F73" s="61">
        <f>D73*E73</f>
        <v>7155.8175</v>
      </c>
      <c r="G73" s="61">
        <v>400</v>
      </c>
      <c r="H73" s="113"/>
      <c r="I73" s="61">
        <f>VLOOKUP($F$73,Tabisr,1)</f>
        <v>6216.16</v>
      </c>
      <c r="J73" s="104">
        <f>+F73-I73</f>
        <v>939.6575</v>
      </c>
      <c r="K73" s="98">
        <f>VLOOKUP($F$73,Tabisr,4)</f>
        <v>0.16</v>
      </c>
      <c r="L73" s="61">
        <f>+J73*K73</f>
        <v>150.3452</v>
      </c>
      <c r="M73" s="61">
        <f>VLOOKUP($F$73,Tabisr,3)</f>
        <v>499.2</v>
      </c>
      <c r="N73" s="100">
        <v>649.5452</v>
      </c>
      <c r="O73" s="61">
        <v>0</v>
      </c>
      <c r="P73" s="61">
        <v>0</v>
      </c>
      <c r="Q73" s="61">
        <v>0</v>
      </c>
      <c r="R73" s="61">
        <v>0</v>
      </c>
      <c r="S73" s="61">
        <v>0</v>
      </c>
      <c r="T73" s="50">
        <v>6906.2723</v>
      </c>
      <c r="U73" s="50">
        <v>6506.2723</v>
      </c>
    </row>
    <row r="74" spans="1:21">
      <c r="A74" s="45">
        <v>213</v>
      </c>
      <c r="B74" s="46" t="s">
        <v>85</v>
      </c>
      <c r="C74" s="84" t="s">
        <v>39</v>
      </c>
      <c r="D74" s="48">
        <v>15</v>
      </c>
      <c r="E74" s="61">
        <v>477.0545</v>
      </c>
      <c r="F74" s="114">
        <f>D74*E74</f>
        <v>7155.8175</v>
      </c>
      <c r="G74" s="114">
        <v>400</v>
      </c>
      <c r="H74" s="114"/>
      <c r="I74" s="61">
        <f>VLOOKUP($F$74,Tabisr,1)</f>
        <v>6216.16</v>
      </c>
      <c r="J74" s="104">
        <f>+F74-I74</f>
        <v>939.6575</v>
      </c>
      <c r="K74" s="98">
        <f>VLOOKUP($F$74,Tabisr,4)</f>
        <v>0.16</v>
      </c>
      <c r="L74" s="61">
        <f>+J74*K74</f>
        <v>150.3452</v>
      </c>
      <c r="M74" s="61">
        <f>VLOOKUP($F$74,Tabisr,3)</f>
        <v>499.2</v>
      </c>
      <c r="N74" s="100">
        <v>649.5452</v>
      </c>
      <c r="O74" s="61">
        <v>0</v>
      </c>
      <c r="P74" s="114">
        <v>0</v>
      </c>
      <c r="Q74" s="114">
        <v>0</v>
      </c>
      <c r="R74" s="114">
        <v>0</v>
      </c>
      <c r="S74" s="114">
        <v>0</v>
      </c>
      <c r="T74" s="50">
        <v>6906.2723</v>
      </c>
      <c r="U74" s="50">
        <v>6506.2723</v>
      </c>
    </row>
    <row r="75" spans="1:21">
      <c r="A75" s="45">
        <v>20</v>
      </c>
      <c r="B75" s="83" t="s">
        <v>86</v>
      </c>
      <c r="C75" s="84" t="s">
        <v>87</v>
      </c>
      <c r="D75" s="115">
        <v>15</v>
      </c>
      <c r="E75" s="61">
        <v>359.09</v>
      </c>
      <c r="F75" s="100">
        <f>D75*E75</f>
        <v>5386.35</v>
      </c>
      <c r="G75" s="100">
        <v>400</v>
      </c>
      <c r="H75" s="113"/>
      <c r="I75" s="61">
        <f>VLOOKUP($F$72,Tabisr,1)</f>
        <v>3537.16</v>
      </c>
      <c r="J75" s="104">
        <f>+F75-I75</f>
        <v>1849.19</v>
      </c>
      <c r="K75" s="98">
        <f>VLOOKUP($F$72,Tabisr,4)</f>
        <v>0.1088</v>
      </c>
      <c r="L75" s="61">
        <f>+J75*K75</f>
        <v>201.191872</v>
      </c>
      <c r="M75" s="61">
        <f>VLOOKUP($F$72,Tabisr,3)</f>
        <v>207.75</v>
      </c>
      <c r="N75" s="100">
        <v>408.941872</v>
      </c>
      <c r="O75" s="61">
        <v>0</v>
      </c>
      <c r="P75" s="61">
        <v>0</v>
      </c>
      <c r="Q75" s="61">
        <v>0</v>
      </c>
      <c r="R75" s="61">
        <v>0</v>
      </c>
      <c r="S75" s="49">
        <v>0</v>
      </c>
      <c r="T75" s="50">
        <v>3797.408128</v>
      </c>
      <c r="U75" s="50">
        <v>3397.408128</v>
      </c>
    </row>
    <row r="76" spans="1:21">
      <c r="A76" s="45"/>
      <c r="B76" s="46" t="s">
        <v>38</v>
      </c>
      <c r="C76" s="84" t="s">
        <v>88</v>
      </c>
      <c r="D76" s="48"/>
      <c r="E76" s="61">
        <v>0</v>
      </c>
      <c r="F76" s="61"/>
      <c r="G76" s="61"/>
      <c r="H76" s="113"/>
      <c r="I76" s="61"/>
      <c r="J76" s="104"/>
      <c r="K76" s="98"/>
      <c r="L76" s="61"/>
      <c r="M76" s="61"/>
      <c r="N76" s="100"/>
      <c r="O76" s="61">
        <v>0</v>
      </c>
      <c r="P76" s="61">
        <v>0</v>
      </c>
      <c r="Q76" s="61"/>
      <c r="R76" s="61">
        <v>0</v>
      </c>
      <c r="S76" s="61">
        <v>0</v>
      </c>
      <c r="T76" s="50">
        <v>0</v>
      </c>
      <c r="U76" s="50">
        <v>0</v>
      </c>
    </row>
    <row r="77" spans="1:21">
      <c r="A77" s="62"/>
      <c r="B77" s="81" t="s">
        <v>38</v>
      </c>
      <c r="C77" s="64" t="s">
        <v>89</v>
      </c>
      <c r="D77" s="116"/>
      <c r="E77" s="66">
        <v>0</v>
      </c>
      <c r="F77" s="66"/>
      <c r="G77" s="66"/>
      <c r="H77" s="62"/>
      <c r="I77" s="66"/>
      <c r="J77" s="79"/>
      <c r="K77" s="99"/>
      <c r="L77" s="66"/>
      <c r="M77" s="66"/>
      <c r="N77" s="67"/>
      <c r="O77" s="66"/>
      <c r="P77" s="66">
        <v>0</v>
      </c>
      <c r="Q77" s="66">
        <v>0</v>
      </c>
      <c r="R77" s="66">
        <v>0</v>
      </c>
      <c r="S77" s="66">
        <v>0</v>
      </c>
      <c r="T77" s="107">
        <v>0</v>
      </c>
      <c r="U77" s="107">
        <v>0</v>
      </c>
    </row>
    <row r="78" spans="1:21">
      <c r="A78" s="62">
        <v>37</v>
      </c>
      <c r="B78" s="81" t="s">
        <v>90</v>
      </c>
      <c r="C78" s="64" t="s">
        <v>91</v>
      </c>
      <c r="D78" s="78">
        <v>15</v>
      </c>
      <c r="E78" s="66">
        <v>760.53</v>
      </c>
      <c r="F78" s="66">
        <f t="shared" ref="F78:F85" si="8">D78*E78</f>
        <v>11407.95</v>
      </c>
      <c r="G78" s="66"/>
      <c r="H78" s="80"/>
      <c r="I78" s="66">
        <f>VLOOKUP($F$78,Tabisr,1)</f>
        <v>8651.41</v>
      </c>
      <c r="J78" s="79">
        <f t="shared" ref="J78:J83" si="9">+F78-I78</f>
        <v>2756.54</v>
      </c>
      <c r="K78" s="99">
        <f>VLOOKUP($F$78,Tabisr,4)</f>
        <v>0.2136</v>
      </c>
      <c r="L78" s="66">
        <f t="shared" ref="L78:L83" si="10">+J78*K78</f>
        <v>588.796944</v>
      </c>
      <c r="M78" s="66">
        <f>VLOOKUP($F$78,Tabisr,3)</f>
        <v>916.2</v>
      </c>
      <c r="N78" s="67">
        <v>1504.996944</v>
      </c>
      <c r="O78" s="66">
        <v>0</v>
      </c>
      <c r="P78" s="66">
        <v>0</v>
      </c>
      <c r="Q78" s="66">
        <v>0</v>
      </c>
      <c r="R78" s="66">
        <v>0</v>
      </c>
      <c r="S78" s="66">
        <v>0</v>
      </c>
      <c r="T78" s="107">
        <v>9902.953056</v>
      </c>
      <c r="U78" s="107">
        <v>9902.953056</v>
      </c>
    </row>
    <row r="79" spans="1:21">
      <c r="A79" s="62">
        <v>38</v>
      </c>
      <c r="B79" s="81" t="s">
        <v>92</v>
      </c>
      <c r="C79" s="64" t="s">
        <v>93</v>
      </c>
      <c r="D79" s="78">
        <v>15</v>
      </c>
      <c r="E79" s="66">
        <v>477.0545</v>
      </c>
      <c r="F79" s="66">
        <f t="shared" si="8"/>
        <v>7155.8175</v>
      </c>
      <c r="G79" s="66">
        <v>400</v>
      </c>
      <c r="H79" s="90"/>
      <c r="I79" s="66">
        <f>VLOOKUP($F$79,Tabisr,1)</f>
        <v>6216.16</v>
      </c>
      <c r="J79" s="79">
        <f t="shared" si="9"/>
        <v>939.6575</v>
      </c>
      <c r="K79" s="99">
        <f>VLOOKUP($F$79,Tabisr,4)</f>
        <v>0.16</v>
      </c>
      <c r="L79" s="66">
        <f t="shared" si="10"/>
        <v>150.3452</v>
      </c>
      <c r="M79" s="66">
        <f>VLOOKUP($F$79,Tabisr,3)</f>
        <v>499.2</v>
      </c>
      <c r="N79" s="67">
        <v>649.5452</v>
      </c>
      <c r="O79" s="66">
        <v>0</v>
      </c>
      <c r="P79" s="66">
        <v>0</v>
      </c>
      <c r="Q79" s="66">
        <v>0</v>
      </c>
      <c r="R79" s="66">
        <v>0</v>
      </c>
      <c r="S79" s="66">
        <v>0</v>
      </c>
      <c r="T79" s="107">
        <v>6906.2723</v>
      </c>
      <c r="U79" s="107">
        <v>6506.2723</v>
      </c>
    </row>
    <row r="80" spans="1:21">
      <c r="A80" s="62">
        <v>36</v>
      </c>
      <c r="B80" s="81" t="s">
        <v>94</v>
      </c>
      <c r="C80" s="64" t="s">
        <v>95</v>
      </c>
      <c r="D80" s="78">
        <v>15</v>
      </c>
      <c r="E80" s="66">
        <v>477.0545</v>
      </c>
      <c r="F80" s="66">
        <f t="shared" si="8"/>
        <v>7155.8175</v>
      </c>
      <c r="G80" s="66">
        <v>400</v>
      </c>
      <c r="H80" s="90"/>
      <c r="I80" s="66">
        <f>VLOOKUP($F$80,Tabisr,1)</f>
        <v>6216.16</v>
      </c>
      <c r="J80" s="79">
        <f t="shared" si="9"/>
        <v>939.6575</v>
      </c>
      <c r="K80" s="99">
        <f>VLOOKUP($F$80,Tabisr,4)</f>
        <v>0.16</v>
      </c>
      <c r="L80" s="66">
        <f t="shared" si="10"/>
        <v>150.3452</v>
      </c>
      <c r="M80" s="66">
        <f>VLOOKUP($F$80,Tabisr,3)</f>
        <v>499.2</v>
      </c>
      <c r="N80" s="67">
        <v>649.5452</v>
      </c>
      <c r="O80" s="66">
        <v>0</v>
      </c>
      <c r="P80" s="66">
        <v>0</v>
      </c>
      <c r="Q80" s="66">
        <v>0</v>
      </c>
      <c r="R80" s="66">
        <v>0</v>
      </c>
      <c r="S80" s="66">
        <v>0</v>
      </c>
      <c r="T80" s="107">
        <v>6906.2723</v>
      </c>
      <c r="U80" s="107">
        <v>6506.2723</v>
      </c>
    </row>
    <row r="81" spans="1:21">
      <c r="A81" s="62">
        <v>39</v>
      </c>
      <c r="B81" s="81" t="s">
        <v>96</v>
      </c>
      <c r="C81" s="64" t="s">
        <v>97</v>
      </c>
      <c r="D81" s="78">
        <v>15</v>
      </c>
      <c r="E81" s="66">
        <v>760.53</v>
      </c>
      <c r="F81" s="66">
        <f t="shared" si="8"/>
        <v>11407.95</v>
      </c>
      <c r="G81" s="66"/>
      <c r="H81" s="90"/>
      <c r="I81" s="66">
        <f>VLOOKUP($F$81,Tabisr,1)</f>
        <v>8651.41</v>
      </c>
      <c r="J81" s="79">
        <f t="shared" si="9"/>
        <v>2756.54</v>
      </c>
      <c r="K81" s="99">
        <f>VLOOKUP($F$81,Tabisr,4)</f>
        <v>0.2136</v>
      </c>
      <c r="L81" s="66">
        <f t="shared" si="10"/>
        <v>588.796944</v>
      </c>
      <c r="M81" s="66">
        <f>VLOOKUP($F$81,Tabisr,3)</f>
        <v>916.2</v>
      </c>
      <c r="N81" s="67">
        <v>1504.996944</v>
      </c>
      <c r="O81" s="66">
        <v>0</v>
      </c>
      <c r="P81" s="66">
        <v>0</v>
      </c>
      <c r="Q81" s="66">
        <v>0</v>
      </c>
      <c r="R81" s="66">
        <v>0</v>
      </c>
      <c r="S81" s="66">
        <v>0</v>
      </c>
      <c r="T81" s="107">
        <v>9902.953056</v>
      </c>
      <c r="U81" s="107">
        <v>9902.953056</v>
      </c>
    </row>
    <row r="82" spans="1:21">
      <c r="A82" s="62">
        <v>40</v>
      </c>
      <c r="B82" s="81" t="s">
        <v>98</v>
      </c>
      <c r="C82" s="64" t="s">
        <v>39</v>
      </c>
      <c r="D82" s="78">
        <v>15</v>
      </c>
      <c r="E82" s="66">
        <v>315.04</v>
      </c>
      <c r="F82" s="66">
        <f t="shared" si="8"/>
        <v>4725.6</v>
      </c>
      <c r="G82" s="66">
        <v>400</v>
      </c>
      <c r="H82" s="66"/>
      <c r="I82" s="66">
        <f>VLOOKUP($F$82,Tabisr,1)</f>
        <v>3537.16</v>
      </c>
      <c r="J82" s="79">
        <f t="shared" si="9"/>
        <v>1188.44</v>
      </c>
      <c r="K82" s="99">
        <f>VLOOKUP($F$82,Tabisr,4)</f>
        <v>0.1088</v>
      </c>
      <c r="L82" s="66">
        <f t="shared" si="10"/>
        <v>129.302272</v>
      </c>
      <c r="M82" s="66">
        <f>VLOOKUP($F$82,Tabisr,3)</f>
        <v>207.75</v>
      </c>
      <c r="N82" s="67">
        <v>337.052272</v>
      </c>
      <c r="O82" s="66">
        <v>0</v>
      </c>
      <c r="P82" s="66">
        <v>0</v>
      </c>
      <c r="Q82" s="66">
        <v>0</v>
      </c>
      <c r="R82" s="66">
        <v>0</v>
      </c>
      <c r="S82" s="66">
        <v>0</v>
      </c>
      <c r="T82" s="107">
        <v>3088.547728</v>
      </c>
      <c r="U82" s="107">
        <v>2688.547728</v>
      </c>
    </row>
    <row r="83" spans="1:21">
      <c r="A83" s="62">
        <v>41</v>
      </c>
      <c r="B83" s="81" t="s">
        <v>99</v>
      </c>
      <c r="C83" s="64" t="s">
        <v>100</v>
      </c>
      <c r="D83" s="78">
        <v>15</v>
      </c>
      <c r="E83" s="66">
        <v>315.04</v>
      </c>
      <c r="F83" s="66">
        <f t="shared" si="8"/>
        <v>4725.6</v>
      </c>
      <c r="G83" s="66">
        <v>400</v>
      </c>
      <c r="H83" s="66"/>
      <c r="I83" s="66">
        <f>VLOOKUP($F$83,Tabisr,1)</f>
        <v>3537.16</v>
      </c>
      <c r="J83" s="79">
        <f t="shared" si="9"/>
        <v>1188.44</v>
      </c>
      <c r="K83" s="99">
        <f>VLOOKUP($F$83,Tabisr,4)</f>
        <v>0.1088</v>
      </c>
      <c r="L83" s="66">
        <f t="shared" si="10"/>
        <v>129.302272</v>
      </c>
      <c r="M83" s="66">
        <f>VLOOKUP($F$83,Tabisr,3)</f>
        <v>207.75</v>
      </c>
      <c r="N83" s="67">
        <v>337.052272</v>
      </c>
      <c r="O83" s="66">
        <v>0</v>
      </c>
      <c r="P83" s="66">
        <v>0</v>
      </c>
      <c r="Q83" s="66">
        <v>0</v>
      </c>
      <c r="R83" s="66">
        <v>0</v>
      </c>
      <c r="S83" s="66">
        <v>0</v>
      </c>
      <c r="T83" s="107">
        <v>4788.547728</v>
      </c>
      <c r="U83" s="107">
        <v>4388.547728</v>
      </c>
    </row>
    <row r="84" spans="1:21">
      <c r="A84" s="62"/>
      <c r="B84" s="81"/>
      <c r="C84" s="64" t="s">
        <v>101</v>
      </c>
      <c r="D84" s="78"/>
      <c r="E84" s="66">
        <v>477.05</v>
      </c>
      <c r="F84" s="66">
        <f t="shared" si="8"/>
        <v>0</v>
      </c>
      <c r="G84" s="66"/>
      <c r="H84" s="66"/>
      <c r="I84" s="66"/>
      <c r="J84" s="79"/>
      <c r="K84" s="99"/>
      <c r="L84" s="66"/>
      <c r="M84" s="66"/>
      <c r="N84" s="67"/>
      <c r="O84" s="66"/>
      <c r="P84" s="66">
        <v>0</v>
      </c>
      <c r="Q84" s="66">
        <v>0</v>
      </c>
      <c r="R84" s="66">
        <v>0</v>
      </c>
      <c r="S84" s="66">
        <v>0</v>
      </c>
      <c r="T84" s="107">
        <v>0</v>
      </c>
      <c r="U84" s="107">
        <v>0</v>
      </c>
    </row>
    <row r="85" spans="1:21">
      <c r="A85" s="62">
        <v>43</v>
      </c>
      <c r="B85" s="81" t="s">
        <v>102</v>
      </c>
      <c r="C85" s="64" t="s">
        <v>39</v>
      </c>
      <c r="D85" s="78">
        <v>15</v>
      </c>
      <c r="E85" s="66">
        <v>315.04</v>
      </c>
      <c r="F85" s="66">
        <f t="shared" si="8"/>
        <v>4725.6</v>
      </c>
      <c r="G85" s="66">
        <v>400</v>
      </c>
      <c r="H85" s="68"/>
      <c r="I85" s="66">
        <f>VLOOKUP($F$85,Tabisr,1)</f>
        <v>3537.16</v>
      </c>
      <c r="J85" s="79">
        <f>+F85-I85</f>
        <v>1188.44</v>
      </c>
      <c r="K85" s="99">
        <f>VLOOKUP($F$85,Tabisr,4)</f>
        <v>0.1088</v>
      </c>
      <c r="L85" s="66">
        <f>+J85*K85</f>
        <v>129.302272</v>
      </c>
      <c r="M85" s="66">
        <f>VLOOKUP($F$85,Tabisr,3)</f>
        <v>207.75</v>
      </c>
      <c r="N85" s="67">
        <v>337.052272</v>
      </c>
      <c r="O85" s="66">
        <v>0</v>
      </c>
      <c r="P85" s="66">
        <v>0</v>
      </c>
      <c r="Q85" s="66">
        <v>0</v>
      </c>
      <c r="R85" s="66">
        <v>0</v>
      </c>
      <c r="S85" s="66">
        <v>0</v>
      </c>
      <c r="T85" s="107">
        <v>3988.547728</v>
      </c>
      <c r="U85" s="107">
        <v>3588.547728</v>
      </c>
    </row>
    <row r="86" spans="1:21">
      <c r="A86" s="69"/>
      <c r="B86" s="70"/>
      <c r="C86" s="71"/>
      <c r="D86" s="69"/>
      <c r="E86" s="69"/>
      <c r="F86" s="74">
        <f>SUM(F71:F85)</f>
        <v>92671.9425</v>
      </c>
      <c r="G86" s="74">
        <f>SUM(G71:G85)</f>
        <v>3600</v>
      </c>
      <c r="H86" s="74">
        <f>SUM(H71:H85)</f>
        <v>0</v>
      </c>
      <c r="I86" s="74"/>
      <c r="J86" s="74"/>
      <c r="K86" s="74"/>
      <c r="L86" s="74"/>
      <c r="M86" s="74"/>
      <c r="N86" s="74">
        <v>9983.56693</v>
      </c>
      <c r="O86" s="74">
        <v>0</v>
      </c>
      <c r="P86" s="74">
        <v>800</v>
      </c>
      <c r="Q86" s="74">
        <v>3280</v>
      </c>
      <c r="R86" s="74">
        <v>0</v>
      </c>
      <c r="S86" s="74">
        <v>0</v>
      </c>
      <c r="T86" s="74">
        <v>82208.37557</v>
      </c>
      <c r="U86" s="74">
        <v>78608.37557</v>
      </c>
    </row>
    <row r="87" spans="1:21">
      <c r="A87" s="69"/>
      <c r="B87" s="70"/>
      <c r="C87" s="71"/>
      <c r="D87" s="69"/>
      <c r="E87" s="69"/>
      <c r="F87" s="74"/>
      <c r="G87" s="74"/>
      <c r="H87" s="74"/>
      <c r="I87" s="74"/>
      <c r="J87" s="74"/>
      <c r="K87" s="74"/>
      <c r="L87" s="74"/>
      <c r="M87" s="74"/>
      <c r="N87" s="102"/>
      <c r="O87" s="74"/>
      <c r="P87" s="74"/>
      <c r="Q87" s="74"/>
      <c r="R87" s="74"/>
      <c r="S87" s="74"/>
      <c r="T87" s="74"/>
      <c r="U87" s="74"/>
    </row>
    <row r="88" spans="1:21">
      <c r="A88" s="69"/>
      <c r="B88" s="70"/>
      <c r="C88" s="71"/>
      <c r="D88" s="69"/>
      <c r="E88" s="69"/>
      <c r="F88" s="74"/>
      <c r="G88" s="74"/>
      <c r="H88" s="74"/>
      <c r="I88" s="74"/>
      <c r="J88" s="74"/>
      <c r="K88" s="74"/>
      <c r="L88" s="74"/>
      <c r="M88" s="74"/>
      <c r="N88" s="102"/>
      <c r="O88" s="74"/>
      <c r="P88" s="74"/>
      <c r="Q88" s="74"/>
      <c r="R88" s="74"/>
      <c r="S88" s="74"/>
      <c r="T88" s="74"/>
      <c r="U88" s="74"/>
    </row>
    <row r="89" spans="1:21">
      <c r="A89" s="40" t="s">
        <v>103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106"/>
    </row>
    <row r="90" ht="24" customHeight="1" spans="1:21">
      <c r="A90" s="42" t="s">
        <v>5</v>
      </c>
      <c r="B90" s="76" t="s">
        <v>6</v>
      </c>
      <c r="C90" s="44" t="s">
        <v>7</v>
      </c>
      <c r="D90" s="44" t="s">
        <v>8</v>
      </c>
      <c r="E90" s="44" t="s">
        <v>9</v>
      </c>
      <c r="F90" s="44" t="s">
        <v>10</v>
      </c>
      <c r="G90" s="44" t="s">
        <v>11</v>
      </c>
      <c r="H90" s="44" t="s">
        <v>12</v>
      </c>
      <c r="I90" s="92" t="s">
        <v>13</v>
      </c>
      <c r="J90" s="92" t="s">
        <v>14</v>
      </c>
      <c r="K90" s="92" t="s">
        <v>15</v>
      </c>
      <c r="L90" s="92" t="s">
        <v>16</v>
      </c>
      <c r="M90" s="44" t="s">
        <v>17</v>
      </c>
      <c r="N90" s="44" t="s">
        <v>18</v>
      </c>
      <c r="O90" s="44" t="s">
        <v>19</v>
      </c>
      <c r="P90" s="44" t="s">
        <v>20</v>
      </c>
      <c r="Q90" s="44" t="s">
        <v>21</v>
      </c>
      <c r="R90" s="44" t="s">
        <v>22</v>
      </c>
      <c r="S90" s="44" t="s">
        <v>23</v>
      </c>
      <c r="T90" s="44" t="s">
        <v>24</v>
      </c>
      <c r="U90" s="44" t="s">
        <v>25</v>
      </c>
    </row>
    <row r="91" spans="1:21">
      <c r="A91" s="117">
        <v>44</v>
      </c>
      <c r="B91" s="63" t="s">
        <v>104</v>
      </c>
      <c r="C91" s="88" t="s">
        <v>103</v>
      </c>
      <c r="D91" s="78">
        <v>15</v>
      </c>
      <c r="E91" s="68">
        <v>760.5295</v>
      </c>
      <c r="F91" s="68">
        <f>D91*E91</f>
        <v>11407.9425</v>
      </c>
      <c r="G91" s="68"/>
      <c r="H91" s="118"/>
      <c r="I91" s="66">
        <f>VLOOKUP($F$91,Tabisr,1)</f>
        <v>8651.41</v>
      </c>
      <c r="J91" s="107">
        <f>+F91-I91</f>
        <v>2756.5325</v>
      </c>
      <c r="K91" s="99">
        <f>VLOOKUP($F$91,Tabisr,4)</f>
        <v>0.2136</v>
      </c>
      <c r="L91" s="68">
        <f>+J91*K91</f>
        <v>588.795342</v>
      </c>
      <c r="M91" s="66">
        <f>VLOOKUP($F$91,Tabisr,3)</f>
        <v>916.2</v>
      </c>
      <c r="N91" s="101">
        <v>1504.995342</v>
      </c>
      <c r="O91" s="66">
        <v>0</v>
      </c>
      <c r="P91" s="68">
        <v>0</v>
      </c>
      <c r="Q91" s="68">
        <v>0</v>
      </c>
      <c r="R91" s="68">
        <v>0</v>
      </c>
      <c r="S91" s="68">
        <v>0</v>
      </c>
      <c r="T91" s="107">
        <v>7952.947158</v>
      </c>
      <c r="U91" s="107">
        <v>7952.947158</v>
      </c>
    </row>
    <row r="92" spans="1:21">
      <c r="A92" s="119">
        <v>339</v>
      </c>
      <c r="B92" s="63" t="s">
        <v>105</v>
      </c>
      <c r="C92" s="64" t="s">
        <v>106</v>
      </c>
      <c r="D92" s="78">
        <v>15</v>
      </c>
      <c r="E92" s="66">
        <v>359.099</v>
      </c>
      <c r="F92" s="68">
        <f>D92*E92</f>
        <v>5386.485</v>
      </c>
      <c r="G92" s="68">
        <v>400</v>
      </c>
      <c r="H92" s="118"/>
      <c r="I92" s="66">
        <f>VLOOKUP($F$92,Tabisr,1)</f>
        <v>3537.16</v>
      </c>
      <c r="J92" s="107">
        <f>+F92-I92</f>
        <v>1849.325</v>
      </c>
      <c r="K92" s="99">
        <f>VLOOKUP($F$92,Tabisr,4)</f>
        <v>0.1088</v>
      </c>
      <c r="L92" s="68">
        <f>+J92*K92</f>
        <v>201.20656</v>
      </c>
      <c r="M92" s="66">
        <f>VLOOKUP($F$92,Tabisr,3)</f>
        <v>207.75</v>
      </c>
      <c r="N92" s="101">
        <v>408.95656</v>
      </c>
      <c r="O92" s="66">
        <v>0</v>
      </c>
      <c r="P92" s="68">
        <v>0</v>
      </c>
      <c r="Q92" s="68">
        <v>0</v>
      </c>
      <c r="R92" s="68">
        <v>0</v>
      </c>
      <c r="S92" s="68">
        <v>0</v>
      </c>
      <c r="T92" s="107">
        <v>5377.52844</v>
      </c>
      <c r="U92" s="107">
        <v>4977.52844</v>
      </c>
    </row>
    <row r="93" ht="10.15" customHeight="1" spans="1:21">
      <c r="A93" s="69"/>
      <c r="B93" s="120"/>
      <c r="C93" s="121"/>
      <c r="D93" s="72"/>
      <c r="E93" s="73"/>
      <c r="F93" s="86">
        <f t="shared" ref="F93:U93" si="11">SUM(F91:F92)</f>
        <v>16794.4275</v>
      </c>
      <c r="G93" s="86">
        <f t="shared" si="11"/>
        <v>400</v>
      </c>
      <c r="H93" s="86">
        <f t="shared" si="11"/>
        <v>0</v>
      </c>
      <c r="I93" s="86">
        <f t="shared" si="11"/>
        <v>12188.57</v>
      </c>
      <c r="J93" s="86">
        <f t="shared" si="11"/>
        <v>4605.8575</v>
      </c>
      <c r="K93" s="86">
        <f t="shared" si="11"/>
        <v>0.3224</v>
      </c>
      <c r="L93" s="86">
        <f t="shared" si="11"/>
        <v>790.001902</v>
      </c>
      <c r="M93" s="86">
        <f t="shared" si="11"/>
        <v>1123.95</v>
      </c>
      <c r="N93" s="89">
        <v>1913.951902</v>
      </c>
      <c r="O93" s="86">
        <v>0</v>
      </c>
      <c r="P93" s="86">
        <v>0</v>
      </c>
      <c r="Q93" s="86">
        <v>1950</v>
      </c>
      <c r="R93" s="86">
        <v>0</v>
      </c>
      <c r="S93" s="86">
        <v>0</v>
      </c>
      <c r="T93" s="86">
        <v>13330.475598</v>
      </c>
      <c r="U93" s="86">
        <v>12930.475598</v>
      </c>
    </row>
    <row r="94" spans="1:21">
      <c r="A94" s="69"/>
      <c r="B94" s="120"/>
      <c r="C94" s="121"/>
      <c r="D94" s="72"/>
      <c r="E94" s="73"/>
      <c r="F94" s="86"/>
      <c r="G94" s="86"/>
      <c r="H94" s="86"/>
      <c r="I94" s="86"/>
      <c r="J94" s="86"/>
      <c r="K94" s="86"/>
      <c r="L94" s="86"/>
      <c r="M94" s="86"/>
      <c r="N94" s="89"/>
      <c r="O94" s="86"/>
      <c r="P94" s="86"/>
      <c r="Q94" s="86"/>
      <c r="R94" s="86"/>
      <c r="S94" s="86"/>
      <c r="T94" s="86"/>
      <c r="U94" s="86"/>
    </row>
    <row r="95" spans="1:21">
      <c r="A95" s="69"/>
      <c r="B95" s="70"/>
      <c r="C95" s="71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133"/>
      <c r="O95" s="69"/>
      <c r="P95" s="69"/>
      <c r="Q95" s="138"/>
      <c r="R95" s="69"/>
      <c r="S95" s="69"/>
      <c r="T95" s="69"/>
      <c r="U95" s="69"/>
    </row>
    <row r="96" spans="1:21">
      <c r="A96" s="40" t="s">
        <v>107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106"/>
    </row>
    <row r="97" ht="30.75" customHeight="1" spans="1:21">
      <c r="A97" s="42" t="s">
        <v>5</v>
      </c>
      <c r="B97" s="76" t="s">
        <v>6</v>
      </c>
      <c r="C97" s="44" t="s">
        <v>7</v>
      </c>
      <c r="D97" s="44" t="s">
        <v>8</v>
      </c>
      <c r="E97" s="44" t="s">
        <v>9</v>
      </c>
      <c r="F97" s="44" t="s">
        <v>10</v>
      </c>
      <c r="G97" s="44" t="s">
        <v>11</v>
      </c>
      <c r="H97" s="44" t="s">
        <v>12</v>
      </c>
      <c r="I97" s="92" t="s">
        <v>13</v>
      </c>
      <c r="J97" s="92" t="s">
        <v>14</v>
      </c>
      <c r="K97" s="92" t="s">
        <v>15</v>
      </c>
      <c r="L97" s="92" t="s">
        <v>16</v>
      </c>
      <c r="M97" s="44" t="s">
        <v>17</v>
      </c>
      <c r="N97" s="44" t="s">
        <v>18</v>
      </c>
      <c r="O97" s="44" t="s">
        <v>19</v>
      </c>
      <c r="P97" s="44" t="s">
        <v>20</v>
      </c>
      <c r="Q97" s="44" t="s">
        <v>21</v>
      </c>
      <c r="R97" s="44" t="s">
        <v>22</v>
      </c>
      <c r="S97" s="44" t="s">
        <v>23</v>
      </c>
      <c r="T97" s="44" t="s">
        <v>24</v>
      </c>
      <c r="U97" s="44" t="s">
        <v>25</v>
      </c>
    </row>
    <row r="98" spans="1:21">
      <c r="A98" s="122"/>
      <c r="B98" s="63" t="s">
        <v>44</v>
      </c>
      <c r="C98" s="88" t="s">
        <v>108</v>
      </c>
      <c r="D98" s="78">
        <v>0</v>
      </c>
      <c r="E98" s="68">
        <v>760.5295</v>
      </c>
      <c r="F98" s="68">
        <f>D98*E98</f>
        <v>0</v>
      </c>
      <c r="G98" s="68"/>
      <c r="H98" s="118"/>
      <c r="I98" s="66" t="e">
        <f>VLOOKUP($F$98,Tabisr,1)</f>
        <v>#N/A</v>
      </c>
      <c r="J98" s="107" t="e">
        <f>+F98-I98</f>
        <v>#N/A</v>
      </c>
      <c r="K98" s="99" t="e">
        <f>VLOOKUP($F$98,Tabisr,4)</f>
        <v>#N/A</v>
      </c>
      <c r="L98" s="68" t="e">
        <f>+J98*K98</f>
        <v>#N/A</v>
      </c>
      <c r="M98" s="66" t="e">
        <f>VLOOKUP($F$98,Tabisr,3)</f>
        <v>#N/A</v>
      </c>
      <c r="N98" s="101"/>
      <c r="O98" s="66"/>
      <c r="P98" s="68">
        <v>0</v>
      </c>
      <c r="Q98" s="68">
        <v>0</v>
      </c>
      <c r="R98" s="68">
        <v>0</v>
      </c>
      <c r="S98" s="68">
        <v>0</v>
      </c>
      <c r="T98" s="107">
        <v>0</v>
      </c>
      <c r="U98" s="107">
        <v>0</v>
      </c>
    </row>
    <row r="99" spans="1:21">
      <c r="A99" s="122">
        <v>299</v>
      </c>
      <c r="B99" s="63" t="s">
        <v>109</v>
      </c>
      <c r="C99" s="88" t="s">
        <v>110</v>
      </c>
      <c r="D99" s="78">
        <v>15</v>
      </c>
      <c r="E99" s="66">
        <v>477.0545</v>
      </c>
      <c r="F99" s="66">
        <f>D99*E99</f>
        <v>7155.8175</v>
      </c>
      <c r="G99" s="66">
        <v>400</v>
      </c>
      <c r="H99" s="90"/>
      <c r="I99" s="66">
        <f>VLOOKUP($F$99,Tabisr,1)</f>
        <v>6216.16</v>
      </c>
      <c r="J99" s="107">
        <f>+F99-I99</f>
        <v>939.6575</v>
      </c>
      <c r="K99" s="99">
        <f>VLOOKUP($F$99,Tabisr,4)</f>
        <v>0.16</v>
      </c>
      <c r="L99" s="68">
        <f>+J99*K99</f>
        <v>150.3452</v>
      </c>
      <c r="M99" s="66">
        <f>VLOOKUP($F$99,Tabisr,3)</f>
        <v>499.2</v>
      </c>
      <c r="N99" s="101">
        <v>649.5452</v>
      </c>
      <c r="O99" s="66"/>
      <c r="P99" s="66">
        <v>0</v>
      </c>
      <c r="Q99" s="66">
        <v>0</v>
      </c>
      <c r="R99" s="66">
        <v>0</v>
      </c>
      <c r="S99" s="66">
        <v>0</v>
      </c>
      <c r="T99" s="107">
        <v>6906.2723</v>
      </c>
      <c r="U99" s="107">
        <v>6506.2723</v>
      </c>
    </row>
    <row r="100" spans="1:21">
      <c r="A100" s="69"/>
      <c r="B100" s="70"/>
      <c r="C100" s="71"/>
      <c r="D100" s="72"/>
      <c r="E100" s="73"/>
      <c r="F100" s="86">
        <f>+SUM(F98:F99)</f>
        <v>7155.8175</v>
      </c>
      <c r="G100" s="86">
        <f>+SUM(G98:G99)</f>
        <v>400</v>
      </c>
      <c r="H100" s="86">
        <f>+SUM(H98:H99)</f>
        <v>0</v>
      </c>
      <c r="I100" s="86"/>
      <c r="J100" s="86"/>
      <c r="K100" s="86"/>
      <c r="L100" s="86"/>
      <c r="M100" s="86"/>
      <c r="N100" s="86">
        <v>649.5452</v>
      </c>
      <c r="O100" s="86">
        <v>0</v>
      </c>
      <c r="P100" s="86">
        <v>0</v>
      </c>
      <c r="Q100" s="86">
        <v>0</v>
      </c>
      <c r="R100" s="86">
        <v>0</v>
      </c>
      <c r="S100" s="86">
        <v>0</v>
      </c>
      <c r="T100" s="86">
        <v>6906.2723</v>
      </c>
      <c r="U100" s="86">
        <v>6506.2723</v>
      </c>
    </row>
    <row r="101" spans="1:21">
      <c r="A101" s="69"/>
      <c r="B101" s="70"/>
      <c r="C101" s="71"/>
      <c r="D101" s="72"/>
      <c r="E101" s="73"/>
      <c r="F101" s="86"/>
      <c r="G101" s="86"/>
      <c r="H101" s="86"/>
      <c r="I101" s="86"/>
      <c r="J101" s="86"/>
      <c r="K101" s="86"/>
      <c r="L101" s="86"/>
      <c r="M101" s="86"/>
      <c r="N101" s="89"/>
      <c r="O101" s="86"/>
      <c r="P101" s="86"/>
      <c r="Q101" s="86"/>
      <c r="R101" s="86"/>
      <c r="S101" s="86"/>
      <c r="T101" s="86"/>
      <c r="U101" s="86"/>
    </row>
    <row r="102" spans="1:21">
      <c r="A102" s="69"/>
      <c r="B102" s="70"/>
      <c r="C102" s="71"/>
      <c r="D102" s="72"/>
      <c r="E102" s="73"/>
      <c r="F102" s="86"/>
      <c r="G102" s="86"/>
      <c r="H102" s="86"/>
      <c r="I102" s="86"/>
      <c r="J102" s="86"/>
      <c r="K102" s="86"/>
      <c r="L102" s="86"/>
      <c r="M102" s="86"/>
      <c r="N102" s="89"/>
      <c r="O102" s="86"/>
      <c r="P102" s="86"/>
      <c r="Q102" s="86"/>
      <c r="R102" s="86"/>
      <c r="S102" s="86"/>
      <c r="T102" s="86"/>
      <c r="U102" s="86"/>
    </row>
    <row r="103" customHeight="1" spans="1:21">
      <c r="A103" s="123" t="s">
        <v>111</v>
      </c>
      <c r="B103" s="124"/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39"/>
    </row>
    <row r="104" ht="27.75" customHeight="1" spans="1:21">
      <c r="A104" s="42" t="s">
        <v>5</v>
      </c>
      <c r="B104" s="76" t="s">
        <v>6</v>
      </c>
      <c r="C104" s="44" t="s">
        <v>7</v>
      </c>
      <c r="D104" s="44" t="s">
        <v>8</v>
      </c>
      <c r="E104" s="44" t="s">
        <v>9</v>
      </c>
      <c r="F104" s="44" t="s">
        <v>10</v>
      </c>
      <c r="G104" s="44" t="s">
        <v>11</v>
      </c>
      <c r="H104" s="44" t="s">
        <v>12</v>
      </c>
      <c r="I104" s="92" t="s">
        <v>13</v>
      </c>
      <c r="J104" s="92" t="s">
        <v>14</v>
      </c>
      <c r="K104" s="92" t="s">
        <v>15</v>
      </c>
      <c r="L104" s="92" t="s">
        <v>16</v>
      </c>
      <c r="M104" s="44" t="s">
        <v>17</v>
      </c>
      <c r="N104" s="44" t="s">
        <v>18</v>
      </c>
      <c r="O104" s="44" t="s">
        <v>19</v>
      </c>
      <c r="P104" s="44" t="s">
        <v>20</v>
      </c>
      <c r="Q104" s="44" t="s">
        <v>21</v>
      </c>
      <c r="R104" s="44" t="s">
        <v>22</v>
      </c>
      <c r="S104" s="44" t="s">
        <v>23</v>
      </c>
      <c r="T104" s="44" t="s">
        <v>24</v>
      </c>
      <c r="U104" s="44" t="s">
        <v>25</v>
      </c>
    </row>
    <row r="105" ht="21" customHeight="1" spans="1:21">
      <c r="A105" s="45">
        <v>49</v>
      </c>
      <c r="B105" s="46" t="s">
        <v>112</v>
      </c>
      <c r="C105" s="84" t="s">
        <v>113</v>
      </c>
      <c r="D105" s="48">
        <v>15</v>
      </c>
      <c r="E105" s="61">
        <v>760.5295</v>
      </c>
      <c r="F105" s="61">
        <f>D105*E105</f>
        <v>11407.9425</v>
      </c>
      <c r="G105" s="61"/>
      <c r="H105" s="49"/>
      <c r="I105" s="49">
        <f>VLOOKUP($F$105,Tabisr,1)</f>
        <v>8651.41</v>
      </c>
      <c r="J105" s="104">
        <f t="shared" ref="J105:J107" si="12">+F105-I105</f>
        <v>2756.5325</v>
      </c>
      <c r="K105" s="93">
        <f>VLOOKUP($F$105,Tabisr,4)</f>
        <v>0.2136</v>
      </c>
      <c r="L105" s="61">
        <f t="shared" ref="L105:L107" si="13">+J105*K105</f>
        <v>588.795342</v>
      </c>
      <c r="M105" s="61">
        <f>VLOOKUP($F$105,Tabisr,3)</f>
        <v>916.2</v>
      </c>
      <c r="N105" s="94">
        <v>1504.995342</v>
      </c>
      <c r="O105" s="61">
        <v>0</v>
      </c>
      <c r="P105" s="49">
        <v>0</v>
      </c>
      <c r="Q105" s="49">
        <v>0</v>
      </c>
      <c r="R105" s="49">
        <v>0</v>
      </c>
      <c r="S105" s="49">
        <v>0</v>
      </c>
      <c r="T105" s="50">
        <v>9902.947158</v>
      </c>
      <c r="U105" s="104">
        <v>9902.947158</v>
      </c>
    </row>
    <row r="106" ht="22.5" customHeight="1" spans="2:21">
      <c r="B106" s="63" t="s">
        <v>44</v>
      </c>
      <c r="C106" s="64" t="s">
        <v>114</v>
      </c>
      <c r="D106" s="78"/>
      <c r="E106" s="66">
        <v>760.5295</v>
      </c>
      <c r="F106" s="66">
        <f>D106*E106</f>
        <v>0</v>
      </c>
      <c r="G106" s="66"/>
      <c r="H106" s="68"/>
      <c r="I106" s="68">
        <f>VLOOKUP($F$105,Tabisr,1)</f>
        <v>8651.41</v>
      </c>
      <c r="J106" s="79">
        <f t="shared" si="12"/>
        <v>-8651.41</v>
      </c>
      <c r="K106" s="134">
        <f>VLOOKUP($F$105,Tabisr,4)</f>
        <v>0.2136</v>
      </c>
      <c r="L106" s="66">
        <f t="shared" si="13"/>
        <v>-1847.941176</v>
      </c>
      <c r="M106" s="66">
        <f>VLOOKUP($F$105,Tabisr,3)</f>
        <v>916.2</v>
      </c>
      <c r="N106" s="101"/>
      <c r="O106" s="66">
        <v>0</v>
      </c>
      <c r="P106" s="68">
        <v>0</v>
      </c>
      <c r="Q106" s="68">
        <v>0</v>
      </c>
      <c r="R106" s="68">
        <v>0</v>
      </c>
      <c r="S106" s="68">
        <v>0</v>
      </c>
      <c r="T106" s="107">
        <v>0</v>
      </c>
      <c r="U106" s="79">
        <v>0</v>
      </c>
    </row>
    <row r="107" spans="1:21">
      <c r="A107" s="62">
        <v>72</v>
      </c>
      <c r="B107" s="81" t="s">
        <v>115</v>
      </c>
      <c r="C107" s="88" t="s">
        <v>116</v>
      </c>
      <c r="D107" s="78">
        <v>15</v>
      </c>
      <c r="E107" s="66">
        <v>315.04</v>
      </c>
      <c r="F107" s="68">
        <f>D107*E107</f>
        <v>4725.6</v>
      </c>
      <c r="G107" s="66">
        <v>400</v>
      </c>
      <c r="H107" s="68"/>
      <c r="I107" s="66">
        <f>VLOOKUP($F$107,Tabisr,1)</f>
        <v>3537.16</v>
      </c>
      <c r="J107" s="79">
        <f t="shared" si="12"/>
        <v>1188.44</v>
      </c>
      <c r="K107" s="99">
        <f>VLOOKUP($F$107,Tabisr,4)</f>
        <v>0.1088</v>
      </c>
      <c r="L107" s="66">
        <f t="shared" si="13"/>
        <v>129.302272</v>
      </c>
      <c r="M107" s="66">
        <f>VLOOKUP($F$107,Tabisr,3)</f>
        <v>207.75</v>
      </c>
      <c r="N107" s="67">
        <v>337.052272</v>
      </c>
      <c r="O107" s="66">
        <v>0</v>
      </c>
      <c r="P107" s="66">
        <v>0</v>
      </c>
      <c r="Q107" s="66">
        <v>0</v>
      </c>
      <c r="R107" s="66">
        <v>0</v>
      </c>
      <c r="S107" s="66">
        <v>0</v>
      </c>
      <c r="T107" s="107">
        <v>4588.547728</v>
      </c>
      <c r="U107" s="107">
        <v>4188.547728</v>
      </c>
    </row>
    <row r="108" spans="1:21">
      <c r="A108" s="69"/>
      <c r="B108" s="70"/>
      <c r="C108" s="71"/>
      <c r="D108" s="72"/>
      <c r="E108" s="73"/>
      <c r="F108" s="86">
        <f>+SUM(F105:F107)</f>
        <v>16133.5425</v>
      </c>
      <c r="G108" s="86">
        <f t="shared" ref="G108:U108" si="14">+SUM(G105:G107)</f>
        <v>400</v>
      </c>
      <c r="H108" s="86">
        <f t="shared" si="14"/>
        <v>0</v>
      </c>
      <c r="I108" s="86">
        <f t="shared" si="14"/>
        <v>20839.98</v>
      </c>
      <c r="J108" s="86">
        <f t="shared" si="14"/>
        <v>-4706.4375</v>
      </c>
      <c r="K108" s="86">
        <f t="shared" si="14"/>
        <v>0.536</v>
      </c>
      <c r="L108" s="86">
        <f t="shared" si="14"/>
        <v>-1129.843562</v>
      </c>
      <c r="M108" s="86">
        <f t="shared" si="14"/>
        <v>2040.15</v>
      </c>
      <c r="N108" s="86">
        <v>1842.047614</v>
      </c>
      <c r="O108" s="86">
        <v>0</v>
      </c>
      <c r="P108" s="86">
        <v>0</v>
      </c>
      <c r="Q108" s="86">
        <v>200</v>
      </c>
      <c r="R108" s="86">
        <v>0</v>
      </c>
      <c r="S108" s="86">
        <v>0</v>
      </c>
      <c r="T108" s="86">
        <v>14491.494886</v>
      </c>
      <c r="U108" s="86">
        <v>14091.494886</v>
      </c>
    </row>
    <row r="109" spans="1:21">
      <c r="A109" s="69"/>
      <c r="B109" s="70"/>
      <c r="C109" s="71"/>
      <c r="D109" s="72"/>
      <c r="E109" s="73"/>
      <c r="F109" s="86"/>
      <c r="G109" s="86"/>
      <c r="H109" s="86"/>
      <c r="I109" s="86"/>
      <c r="J109" s="86"/>
      <c r="K109" s="86"/>
      <c r="L109" s="86"/>
      <c r="M109" s="86"/>
      <c r="N109" s="89"/>
      <c r="O109" s="86"/>
      <c r="P109" s="86"/>
      <c r="Q109" s="86"/>
      <c r="R109" s="86"/>
      <c r="S109" s="86"/>
      <c r="T109" s="86"/>
      <c r="U109" s="86"/>
    </row>
    <row r="110" spans="1:21">
      <c r="A110" s="69"/>
      <c r="B110" s="70"/>
      <c r="C110" s="71"/>
      <c r="D110" s="72"/>
      <c r="E110" s="73"/>
      <c r="F110" s="86"/>
      <c r="G110" s="86"/>
      <c r="H110" s="86"/>
      <c r="I110" s="86"/>
      <c r="J110" s="86"/>
      <c r="K110" s="86"/>
      <c r="L110" s="86"/>
      <c r="M110" s="86"/>
      <c r="N110" s="89"/>
      <c r="O110" s="86"/>
      <c r="P110" s="86"/>
      <c r="Q110" s="86"/>
      <c r="R110" s="86"/>
      <c r="S110" s="86"/>
      <c r="T110" s="86"/>
      <c r="U110" s="86"/>
    </row>
    <row r="111" customHeight="1" spans="1:21">
      <c r="A111" s="123" t="s">
        <v>117</v>
      </c>
      <c r="B111" s="124"/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39"/>
    </row>
    <row r="112" ht="20.25" customHeight="1" spans="1:21">
      <c r="A112" s="42" t="s">
        <v>5</v>
      </c>
      <c r="B112" s="76" t="s">
        <v>6</v>
      </c>
      <c r="C112" s="44" t="s">
        <v>7</v>
      </c>
      <c r="D112" s="44" t="s">
        <v>8</v>
      </c>
      <c r="E112" s="44" t="s">
        <v>9</v>
      </c>
      <c r="F112" s="44" t="s">
        <v>10</v>
      </c>
      <c r="G112" s="44" t="s">
        <v>11</v>
      </c>
      <c r="H112" s="44" t="s">
        <v>12</v>
      </c>
      <c r="I112" s="92" t="s">
        <v>13</v>
      </c>
      <c r="J112" s="92" t="s">
        <v>14</v>
      </c>
      <c r="K112" s="92" t="s">
        <v>15</v>
      </c>
      <c r="L112" s="92" t="s">
        <v>16</v>
      </c>
      <c r="M112" s="44" t="s">
        <v>17</v>
      </c>
      <c r="N112" s="44" t="s">
        <v>18</v>
      </c>
      <c r="O112" s="44" t="s">
        <v>19</v>
      </c>
      <c r="P112" s="44" t="s">
        <v>20</v>
      </c>
      <c r="Q112" s="44" t="s">
        <v>21</v>
      </c>
      <c r="R112" s="44" t="s">
        <v>22</v>
      </c>
      <c r="S112" s="44" t="s">
        <v>23</v>
      </c>
      <c r="T112" s="44" t="s">
        <v>24</v>
      </c>
      <c r="U112" s="44" t="s">
        <v>25</v>
      </c>
    </row>
    <row r="113" ht="25.5" customHeight="1" spans="1:21">
      <c r="A113" s="62">
        <v>53</v>
      </c>
      <c r="B113" s="81" t="s">
        <v>118</v>
      </c>
      <c r="C113" s="64" t="s">
        <v>119</v>
      </c>
      <c r="D113" s="116">
        <v>15</v>
      </c>
      <c r="E113" s="66">
        <v>760.5295</v>
      </c>
      <c r="F113" s="66">
        <f>D113*E113</f>
        <v>11407.9425</v>
      </c>
      <c r="G113" s="66"/>
      <c r="H113" s="68"/>
      <c r="I113" s="66">
        <f>VLOOKUP($F$113,Tabisr,1)</f>
        <v>8651.41</v>
      </c>
      <c r="J113" s="79">
        <f>+F113-I113</f>
        <v>2756.5325</v>
      </c>
      <c r="K113" s="99">
        <f>VLOOKUP($F$120,Tabisr,4)</f>
        <v>0.2136</v>
      </c>
      <c r="L113" s="66">
        <f>+J113*K113</f>
        <v>588.795342</v>
      </c>
      <c r="M113" s="66">
        <f>VLOOKUP($F$120,Tabisr,3)</f>
        <v>916.2</v>
      </c>
      <c r="N113" s="67">
        <f>L113+M113</f>
        <v>1504.995342</v>
      </c>
      <c r="O113" s="66">
        <f>VLOOKUP($F$120,Tabsub,3)</f>
        <v>0</v>
      </c>
      <c r="P113" s="68">
        <v>0</v>
      </c>
      <c r="Q113" s="68">
        <v>0</v>
      </c>
      <c r="R113" s="68">
        <v>0</v>
      </c>
      <c r="S113" s="68">
        <v>0</v>
      </c>
      <c r="T113" s="107">
        <f>F113+G113+H113-N113+O113-P113-Q113-R113-S113</f>
        <v>9902.947158</v>
      </c>
      <c r="U113" s="107">
        <f>T113-G113</f>
        <v>9902.947158</v>
      </c>
    </row>
    <row r="114" spans="1:21">
      <c r="A114" s="62">
        <v>326</v>
      </c>
      <c r="B114" s="125" t="s">
        <v>120</v>
      </c>
      <c r="C114" s="64" t="s">
        <v>89</v>
      </c>
      <c r="D114" s="116">
        <v>15</v>
      </c>
      <c r="E114" s="66">
        <v>315.04</v>
      </c>
      <c r="F114" s="68">
        <f>D114*E114</f>
        <v>4725.6</v>
      </c>
      <c r="G114" s="68">
        <v>400</v>
      </c>
      <c r="H114" s="68"/>
      <c r="I114" s="66">
        <f>VLOOKUP($F$114,Tabisr,1)</f>
        <v>3537.16</v>
      </c>
      <c r="J114" s="79">
        <f>+F114-I114</f>
        <v>1188.44</v>
      </c>
      <c r="K114" s="134">
        <f>VLOOKUP($F$114,Tabisr,4)</f>
        <v>0.1088</v>
      </c>
      <c r="L114" s="66">
        <f>+J114*K114</f>
        <v>129.302272</v>
      </c>
      <c r="M114" s="66">
        <f>VLOOKUP($F$114,Tabisr,3)</f>
        <v>207.75</v>
      </c>
      <c r="N114" s="67">
        <f>L114+M114</f>
        <v>337.052272</v>
      </c>
      <c r="O114" s="66">
        <f>VLOOKUP($F$120,Tabsub,3)</f>
        <v>0</v>
      </c>
      <c r="P114" s="68">
        <v>0</v>
      </c>
      <c r="Q114" s="68">
        <v>0</v>
      </c>
      <c r="R114" s="68">
        <v>0</v>
      </c>
      <c r="S114" s="68">
        <v>0</v>
      </c>
      <c r="T114" s="107">
        <f>F114+G114+H114-N114+O114-P114-Q114-R114-S114</f>
        <v>4788.547728</v>
      </c>
      <c r="U114" s="107">
        <f>T114-G114</f>
        <v>4388.547728</v>
      </c>
    </row>
    <row r="115" spans="1:21">
      <c r="A115" s="62">
        <v>58</v>
      </c>
      <c r="B115" s="64" t="s">
        <v>121</v>
      </c>
      <c r="C115" s="81" t="s">
        <v>75</v>
      </c>
      <c r="D115" s="116">
        <v>15</v>
      </c>
      <c r="E115" s="66">
        <v>359.1</v>
      </c>
      <c r="F115" s="66">
        <f>D115*E115</f>
        <v>5386.5</v>
      </c>
      <c r="G115" s="66">
        <v>400</v>
      </c>
      <c r="H115" s="68"/>
      <c r="I115" s="66">
        <f>VLOOKUP($F$115,Tabisr,1)</f>
        <v>3537.16</v>
      </c>
      <c r="J115" s="79">
        <f>+F115-I115</f>
        <v>1849.34</v>
      </c>
      <c r="K115" s="99">
        <f>VLOOKUP($F$115,Tabisr,4)</f>
        <v>0.1088</v>
      </c>
      <c r="L115" s="66">
        <f>+J115*K115</f>
        <v>201.208192</v>
      </c>
      <c r="M115" s="66">
        <f>VLOOKUP($F$115,Tabisr,3)</f>
        <v>207.75</v>
      </c>
      <c r="N115" s="100">
        <f>L115+M115</f>
        <v>408.958192</v>
      </c>
      <c r="O115" s="66">
        <f>VLOOKUP($F$115,Tabsub,3)</f>
        <v>0</v>
      </c>
      <c r="P115" s="68">
        <v>0</v>
      </c>
      <c r="Q115" s="68">
        <v>0</v>
      </c>
      <c r="R115" s="68">
        <v>0</v>
      </c>
      <c r="S115" s="68">
        <v>0</v>
      </c>
      <c r="T115" s="107">
        <f>F115+G115+H115-N115+O115-P115-Q115-R115-S115</f>
        <v>5377.541808</v>
      </c>
      <c r="U115" s="107">
        <f>T115-G115</f>
        <v>4977.541808</v>
      </c>
    </row>
    <row r="116" spans="1:21">
      <c r="A116" s="69"/>
      <c r="B116" s="70"/>
      <c r="C116" s="71"/>
      <c r="D116" s="69"/>
      <c r="E116" s="69"/>
      <c r="F116" s="74">
        <f>+SUM(F113:F115)</f>
        <v>21520.0425</v>
      </c>
      <c r="G116" s="74">
        <f>+SUM(G113:G115)</f>
        <v>800</v>
      </c>
      <c r="H116" s="74">
        <f>+SUM(H113:H115)</f>
        <v>0</v>
      </c>
      <c r="I116" s="74"/>
      <c r="J116" s="74"/>
      <c r="K116" s="74"/>
      <c r="L116" s="74"/>
      <c r="M116" s="74"/>
      <c r="N116" s="102">
        <f t="shared" ref="N116:U116" si="15">+SUM(N113:N115)</f>
        <v>2251.005806</v>
      </c>
      <c r="O116" s="74">
        <f t="shared" si="15"/>
        <v>0</v>
      </c>
      <c r="P116" s="74">
        <f t="shared" si="15"/>
        <v>0</v>
      </c>
      <c r="Q116" s="74">
        <f t="shared" si="15"/>
        <v>0</v>
      </c>
      <c r="R116" s="74">
        <f t="shared" si="15"/>
        <v>0</v>
      </c>
      <c r="S116" s="74">
        <f t="shared" si="15"/>
        <v>0</v>
      </c>
      <c r="T116" s="74">
        <f t="shared" si="15"/>
        <v>20069.036694</v>
      </c>
      <c r="U116" s="74">
        <f t="shared" si="15"/>
        <v>19269.036694</v>
      </c>
    </row>
    <row r="117" spans="1:21">
      <c r="A117" s="69"/>
      <c r="B117" s="70"/>
      <c r="C117" s="71"/>
      <c r="D117" s="69"/>
      <c r="E117" s="69"/>
      <c r="F117" s="74"/>
      <c r="G117" s="74"/>
      <c r="H117" s="74"/>
      <c r="I117" s="74"/>
      <c r="J117" s="74"/>
      <c r="K117" s="74"/>
      <c r="L117" s="74"/>
      <c r="M117" s="74"/>
      <c r="N117" s="102"/>
      <c r="O117" s="74"/>
      <c r="P117" s="74"/>
      <c r="Q117" s="74"/>
      <c r="R117" s="74"/>
      <c r="S117" s="74"/>
      <c r="T117" s="74"/>
      <c r="U117" s="74"/>
    </row>
    <row r="118" spans="1:21">
      <c r="A118" s="40" t="s">
        <v>122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106"/>
    </row>
    <row r="119" ht="32.25" customHeight="1" spans="1:21">
      <c r="A119" s="42" t="s">
        <v>5</v>
      </c>
      <c r="B119" s="76" t="s">
        <v>6</v>
      </c>
      <c r="C119" s="44" t="s">
        <v>7</v>
      </c>
      <c r="D119" s="44" t="s">
        <v>8</v>
      </c>
      <c r="E119" s="44" t="s">
        <v>9</v>
      </c>
      <c r="F119" s="44" t="s">
        <v>10</v>
      </c>
      <c r="G119" s="44" t="s">
        <v>11</v>
      </c>
      <c r="H119" s="44" t="s">
        <v>12</v>
      </c>
      <c r="I119" s="92" t="s">
        <v>13</v>
      </c>
      <c r="J119" s="92" t="s">
        <v>14</v>
      </c>
      <c r="K119" s="92" t="s">
        <v>15</v>
      </c>
      <c r="L119" s="92" t="s">
        <v>16</v>
      </c>
      <c r="M119" s="44" t="s">
        <v>17</v>
      </c>
      <c r="N119" s="44" t="s">
        <v>18</v>
      </c>
      <c r="O119" s="44" t="s">
        <v>19</v>
      </c>
      <c r="P119" s="44" t="s">
        <v>20</v>
      </c>
      <c r="Q119" s="44" t="s">
        <v>21</v>
      </c>
      <c r="R119" s="44" t="s">
        <v>22</v>
      </c>
      <c r="S119" s="44" t="s">
        <v>23</v>
      </c>
      <c r="T119" s="44" t="s">
        <v>24</v>
      </c>
      <c r="U119" s="44" t="s">
        <v>25</v>
      </c>
    </row>
    <row r="120" ht="33.75" spans="1:21">
      <c r="A120" s="62">
        <v>312</v>
      </c>
      <c r="B120" s="81" t="s">
        <v>123</v>
      </c>
      <c r="C120" s="126" t="s">
        <v>124</v>
      </c>
      <c r="D120" s="127">
        <v>15</v>
      </c>
      <c r="E120" s="128">
        <v>760.5295</v>
      </c>
      <c r="F120" s="128">
        <f>D120*E120</f>
        <v>11407.9425</v>
      </c>
      <c r="G120" s="129"/>
      <c r="H120" s="129"/>
      <c r="I120" s="128">
        <f>VLOOKUP($F$120,Tabisr,1)</f>
        <v>8651.41</v>
      </c>
      <c r="J120" s="135">
        <f>+F120-I120</f>
        <v>2756.5325</v>
      </c>
      <c r="K120" s="136">
        <f>VLOOKUP($F$120,Tabisr,4)</f>
        <v>0.2136</v>
      </c>
      <c r="L120" s="128">
        <f>+J120*K120</f>
        <v>588.795342</v>
      </c>
      <c r="M120" s="128">
        <f>VLOOKUP($F$120,Tabisr,3)</f>
        <v>916.2</v>
      </c>
      <c r="N120" s="137">
        <f>L120+M120</f>
        <v>1504.995342</v>
      </c>
      <c r="O120" s="128">
        <f>VLOOKUP($F$120,Tabsub,3)</f>
        <v>0</v>
      </c>
      <c r="P120" s="129">
        <v>0</v>
      </c>
      <c r="Q120" s="129">
        <v>0</v>
      </c>
      <c r="R120" s="129">
        <v>0</v>
      </c>
      <c r="S120" s="129">
        <v>0</v>
      </c>
      <c r="T120" s="140">
        <f>F120+H120-N120+O120-P120-Q120-R120-S120</f>
        <v>9902.947158</v>
      </c>
      <c r="U120" s="135">
        <f>T120</f>
        <v>9902.947158</v>
      </c>
    </row>
    <row r="121" ht="22.5" spans="1:21">
      <c r="A121" s="62">
        <v>52</v>
      </c>
      <c r="B121" s="81" t="s">
        <v>125</v>
      </c>
      <c r="C121" s="130" t="s">
        <v>126</v>
      </c>
      <c r="D121" s="127">
        <v>15</v>
      </c>
      <c r="E121" s="66">
        <v>760.53</v>
      </c>
      <c r="F121" s="66">
        <f>D121*E121</f>
        <v>11407.95</v>
      </c>
      <c r="G121" s="66"/>
      <c r="H121" s="62"/>
      <c r="I121" s="66">
        <f>VLOOKUP($F$121,Tabisr,1)</f>
        <v>8651.41</v>
      </c>
      <c r="J121" s="79">
        <f>+F121-I121</f>
        <v>2756.54</v>
      </c>
      <c r="K121" s="99">
        <f>VLOOKUP($F$121,Tabisr,4)</f>
        <v>0.2136</v>
      </c>
      <c r="L121" s="66">
        <f>+J121*K121</f>
        <v>588.796944</v>
      </c>
      <c r="M121" s="66">
        <f>VLOOKUP($F$121,Tabisr,3)</f>
        <v>916.2</v>
      </c>
      <c r="N121" s="100">
        <f>+M121+L121</f>
        <v>1504.996944</v>
      </c>
      <c r="O121" s="66">
        <f>VLOOKUP($F$121,Tabsub,3)</f>
        <v>0</v>
      </c>
      <c r="P121" s="68">
        <v>0</v>
      </c>
      <c r="Q121" s="68">
        <v>0</v>
      </c>
      <c r="R121" s="68">
        <v>0</v>
      </c>
      <c r="S121" s="68">
        <v>0</v>
      </c>
      <c r="T121" s="107">
        <f>F121+G121+H121-N121+O121-P121-Q121-R121-S121</f>
        <v>9902.953056</v>
      </c>
      <c r="U121" s="107">
        <f>T121-G121</f>
        <v>9902.953056</v>
      </c>
    </row>
    <row r="122" spans="1:21">
      <c r="A122" s="131">
        <v>325</v>
      </c>
      <c r="B122" s="132" t="s">
        <v>127</v>
      </c>
      <c r="C122" s="64" t="s">
        <v>128</v>
      </c>
      <c r="D122" s="127">
        <v>15</v>
      </c>
      <c r="E122" s="66">
        <v>477.0545</v>
      </c>
      <c r="F122" s="66">
        <f>D122*E122</f>
        <v>7155.8175</v>
      </c>
      <c r="G122" s="66">
        <v>400</v>
      </c>
      <c r="H122" s="62"/>
      <c r="I122" s="66">
        <f>VLOOKUP($F$122,Tabisr,1)</f>
        <v>6216.16</v>
      </c>
      <c r="J122" s="79">
        <f>+F122-I122</f>
        <v>939.6575</v>
      </c>
      <c r="K122" s="99">
        <f>VLOOKUP($F$122,Tabisr,4)</f>
        <v>0.16</v>
      </c>
      <c r="L122" s="66">
        <f>+J122*K122</f>
        <v>150.3452</v>
      </c>
      <c r="M122" s="66">
        <f>VLOOKUP($F$122,Tabisr,3)</f>
        <v>499.2</v>
      </c>
      <c r="N122" s="100">
        <f>+M122+L122</f>
        <v>649.5452</v>
      </c>
      <c r="O122" s="66">
        <f>VLOOKUP($F$122,Tabsub,3)</f>
        <v>0</v>
      </c>
      <c r="P122" s="68">
        <v>0</v>
      </c>
      <c r="Q122" s="68">
        <v>0</v>
      </c>
      <c r="R122" s="68">
        <v>0</v>
      </c>
      <c r="S122" s="68">
        <v>0</v>
      </c>
      <c r="T122" s="107">
        <f>F122+G122+H122-N122+O122-P122-Q122-R122-S122</f>
        <v>6906.2723</v>
      </c>
      <c r="U122" s="107">
        <f>T122-G122</f>
        <v>6506.2723</v>
      </c>
    </row>
    <row r="123" spans="1:21">
      <c r="A123" s="62">
        <v>55</v>
      </c>
      <c r="B123" s="81" t="s">
        <v>129</v>
      </c>
      <c r="C123" s="64" t="s">
        <v>130</v>
      </c>
      <c r="D123" s="127">
        <v>15</v>
      </c>
      <c r="E123" s="66">
        <v>359.099</v>
      </c>
      <c r="F123" s="66">
        <f>D123*E123</f>
        <v>5386.485</v>
      </c>
      <c r="G123" s="66">
        <v>400</v>
      </c>
      <c r="H123" s="62"/>
      <c r="I123" s="66">
        <f>VLOOKUP($F$123,Tabisr,1)</f>
        <v>3537.16</v>
      </c>
      <c r="J123" s="79">
        <f>+F123-I123</f>
        <v>1849.325</v>
      </c>
      <c r="K123" s="99">
        <f>VLOOKUP($F$123,Tabisr,4)</f>
        <v>0.1088</v>
      </c>
      <c r="L123" s="66">
        <f>+J123*K123</f>
        <v>201.20656</v>
      </c>
      <c r="M123" s="66">
        <f>VLOOKUP($F$123,Tabisr,3)</f>
        <v>207.75</v>
      </c>
      <c r="N123" s="67">
        <f>+M123+L123</f>
        <v>408.95656</v>
      </c>
      <c r="O123" s="66">
        <f>VLOOKUP($F$123,Tabsub,3)</f>
        <v>0</v>
      </c>
      <c r="P123" s="68">
        <v>0</v>
      </c>
      <c r="Q123" s="68">
        <v>0</v>
      </c>
      <c r="R123" s="68">
        <v>0</v>
      </c>
      <c r="S123" s="68">
        <v>0</v>
      </c>
      <c r="T123" s="107">
        <f>F123+G123+H123-N123+O123-P123-Q123-R123-S123</f>
        <v>5377.52844</v>
      </c>
      <c r="U123" s="107">
        <f>T123-G123</f>
        <v>4977.52844</v>
      </c>
    </row>
    <row r="124" spans="1:21">
      <c r="A124" s="82"/>
      <c r="B124" s="81" t="s">
        <v>44</v>
      </c>
      <c r="C124" s="64" t="s">
        <v>131</v>
      </c>
      <c r="D124" s="78"/>
      <c r="E124" s="66">
        <v>303.09</v>
      </c>
      <c r="F124" s="66">
        <f>D124*E124</f>
        <v>0</v>
      </c>
      <c r="G124" s="66"/>
      <c r="H124" s="62"/>
      <c r="I124" s="66" t="e">
        <f>VLOOKUP($F$124,Tabisr,1)</f>
        <v>#N/A</v>
      </c>
      <c r="J124" s="79" t="e">
        <f>+F124-I124</f>
        <v>#N/A</v>
      </c>
      <c r="K124" s="99">
        <f>VLOOKUP($F$123,Tabisr,4)</f>
        <v>0.1088</v>
      </c>
      <c r="L124" s="66" t="e">
        <f>+J124*K124</f>
        <v>#N/A</v>
      </c>
      <c r="M124" s="66">
        <f>VLOOKUP($F$123,Tabisr,3)</f>
        <v>207.75</v>
      </c>
      <c r="N124" s="67"/>
      <c r="O124" s="66">
        <f>VLOOKUP($F$123,Tabsub,3)</f>
        <v>0</v>
      </c>
      <c r="P124" s="68">
        <v>0</v>
      </c>
      <c r="Q124" s="68">
        <v>0</v>
      </c>
      <c r="R124" s="68">
        <v>0</v>
      </c>
      <c r="S124" s="68">
        <v>0</v>
      </c>
      <c r="T124" s="107">
        <f>F124+G124+H124-N124+O124-P124-Q124-R124-S124</f>
        <v>0</v>
      </c>
      <c r="U124" s="107">
        <f>T124-G124</f>
        <v>0</v>
      </c>
    </row>
    <row r="125" spans="3:21">
      <c r="C125" s="71"/>
      <c r="D125" s="69"/>
      <c r="E125" s="69"/>
      <c r="F125" s="74">
        <f>+SUM(F120:F124)</f>
        <v>35358.195</v>
      </c>
      <c r="G125" s="74">
        <f>+SUM(G120:G124)</f>
        <v>800</v>
      </c>
      <c r="H125" s="74">
        <f>+SUM(H120:H124)</f>
        <v>0</v>
      </c>
      <c r="I125" s="74"/>
      <c r="J125" s="74"/>
      <c r="K125" s="74"/>
      <c r="L125" s="74"/>
      <c r="M125" s="74"/>
      <c r="N125" s="102">
        <f>+SUM(N120:N124)</f>
        <v>4068.494046</v>
      </c>
      <c r="O125" s="102">
        <f t="shared" ref="O125:U125" si="16">+SUM(O120:O124)</f>
        <v>0</v>
      </c>
      <c r="P125" s="102">
        <f t="shared" si="16"/>
        <v>0</v>
      </c>
      <c r="Q125" s="102">
        <f t="shared" si="16"/>
        <v>0</v>
      </c>
      <c r="R125" s="102">
        <f t="shared" si="16"/>
        <v>0</v>
      </c>
      <c r="S125" s="102">
        <f t="shared" si="16"/>
        <v>0</v>
      </c>
      <c r="T125" s="102">
        <f t="shared" si="16"/>
        <v>32089.700954</v>
      </c>
      <c r="U125" s="102">
        <f t="shared" si="16"/>
        <v>31289.700954</v>
      </c>
    </row>
    <row r="126" spans="1:21">
      <c r="A126" s="69"/>
      <c r="B126" s="70"/>
      <c r="C126" s="71"/>
      <c r="D126" s="69"/>
      <c r="E126" s="69"/>
      <c r="F126" s="74"/>
      <c r="G126" s="74"/>
      <c r="H126" s="74"/>
      <c r="I126" s="74"/>
      <c r="J126" s="74"/>
      <c r="K126" s="74"/>
      <c r="L126" s="74"/>
      <c r="M126" s="74"/>
      <c r="N126" s="102"/>
      <c r="O126" s="74"/>
      <c r="P126" s="74"/>
      <c r="Q126" s="74"/>
      <c r="R126" s="74"/>
      <c r="S126" s="74"/>
      <c r="T126" s="74"/>
      <c r="U126" s="74"/>
    </row>
    <row r="127" spans="1:21">
      <c r="A127" s="69"/>
      <c r="B127" s="70"/>
      <c r="C127" s="71"/>
      <c r="D127" s="69"/>
      <c r="E127" s="69"/>
      <c r="F127" s="74"/>
      <c r="G127" s="74"/>
      <c r="H127" s="74"/>
      <c r="I127" s="74"/>
      <c r="J127" s="74"/>
      <c r="K127" s="74"/>
      <c r="L127" s="74"/>
      <c r="M127" s="74"/>
      <c r="N127" s="102"/>
      <c r="O127" s="74"/>
      <c r="P127" s="74"/>
      <c r="Q127" s="74"/>
      <c r="R127" s="74"/>
      <c r="S127" s="74"/>
      <c r="T127" s="74"/>
      <c r="U127" s="74"/>
    </row>
    <row r="128" spans="1:21">
      <c r="A128" s="40" t="s">
        <v>132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106"/>
    </row>
    <row r="129" ht="23.25" customHeight="1" spans="1:21">
      <c r="A129" s="42" t="s">
        <v>5</v>
      </c>
      <c r="B129" s="76" t="s">
        <v>6</v>
      </c>
      <c r="C129" s="44" t="s">
        <v>7</v>
      </c>
      <c r="D129" s="44" t="s">
        <v>8</v>
      </c>
      <c r="E129" s="44" t="s">
        <v>9</v>
      </c>
      <c r="F129" s="44" t="s">
        <v>10</v>
      </c>
      <c r="G129" s="44" t="s">
        <v>11</v>
      </c>
      <c r="H129" s="44" t="s">
        <v>12</v>
      </c>
      <c r="I129" s="92" t="s">
        <v>13</v>
      </c>
      <c r="J129" s="92" t="s">
        <v>14</v>
      </c>
      <c r="K129" s="92" t="s">
        <v>15</v>
      </c>
      <c r="L129" s="92" t="s">
        <v>16</v>
      </c>
      <c r="M129" s="44" t="s">
        <v>17</v>
      </c>
      <c r="N129" s="44" t="s">
        <v>18</v>
      </c>
      <c r="O129" s="44" t="s">
        <v>19</v>
      </c>
      <c r="P129" s="44" t="s">
        <v>20</v>
      </c>
      <c r="Q129" s="44" t="s">
        <v>21</v>
      </c>
      <c r="R129" s="44" t="s">
        <v>22</v>
      </c>
      <c r="S129" s="44" t="s">
        <v>23</v>
      </c>
      <c r="T129" s="44" t="s">
        <v>24</v>
      </c>
      <c r="U129" s="44" t="s">
        <v>25</v>
      </c>
    </row>
    <row r="130" ht="22.5" spans="1:21">
      <c r="A130" s="62">
        <v>57</v>
      </c>
      <c r="B130" s="81" t="s">
        <v>133</v>
      </c>
      <c r="C130" s="64" t="s">
        <v>134</v>
      </c>
      <c r="D130" s="78">
        <v>15</v>
      </c>
      <c r="E130" s="66">
        <v>448.983</v>
      </c>
      <c r="F130" s="66">
        <f>D130*E130</f>
        <v>6734.745</v>
      </c>
      <c r="G130" s="66">
        <v>400</v>
      </c>
      <c r="H130" s="68"/>
      <c r="I130" s="66">
        <f>VLOOKUP($F$130,Tabisr,1)</f>
        <v>6216.16</v>
      </c>
      <c r="J130" s="79">
        <f>+F130-I130</f>
        <v>518.585</v>
      </c>
      <c r="K130" s="99">
        <f>VLOOKUP($F$130,Tabisr,4)</f>
        <v>0.16</v>
      </c>
      <c r="L130" s="66">
        <f>+J130*K130</f>
        <v>82.9736</v>
      </c>
      <c r="M130" s="66">
        <f>VLOOKUP($F$130,Tabisr,3)</f>
        <v>499.2</v>
      </c>
      <c r="N130" s="100">
        <v>582.1736</v>
      </c>
      <c r="O130" s="66">
        <v>0</v>
      </c>
      <c r="P130" s="66">
        <v>0</v>
      </c>
      <c r="Q130" s="66">
        <v>0</v>
      </c>
      <c r="R130" s="68">
        <v>0</v>
      </c>
      <c r="S130" s="68">
        <v>0</v>
      </c>
      <c r="T130" s="107">
        <v>4952.5714</v>
      </c>
      <c r="U130" s="79">
        <v>4552.5714</v>
      </c>
    </row>
    <row r="131" spans="1:21">
      <c r="A131" s="62">
        <v>58</v>
      </c>
      <c r="B131" s="81" t="s">
        <v>135</v>
      </c>
      <c r="C131" s="64" t="s">
        <v>136</v>
      </c>
      <c r="D131" s="78">
        <v>15</v>
      </c>
      <c r="E131" s="66">
        <v>315.04</v>
      </c>
      <c r="F131" s="66">
        <f>D131*E131</f>
        <v>4725.6</v>
      </c>
      <c r="G131" s="66">
        <v>400</v>
      </c>
      <c r="H131" s="66"/>
      <c r="I131" s="66">
        <f>VLOOKUP($F$131,Tabisr,1)</f>
        <v>3537.16</v>
      </c>
      <c r="J131" s="79">
        <f>+F131-I131</f>
        <v>1188.44</v>
      </c>
      <c r="K131" s="99">
        <f>VLOOKUP($F$131,Tabisr,4)</f>
        <v>0.1088</v>
      </c>
      <c r="L131" s="66">
        <f>+J131*K131</f>
        <v>129.302272</v>
      </c>
      <c r="M131" s="66">
        <f>VLOOKUP($F$131,Tabisr,3)</f>
        <v>207.75</v>
      </c>
      <c r="N131" s="100">
        <v>337.052272</v>
      </c>
      <c r="O131" s="66">
        <v>0</v>
      </c>
      <c r="P131" s="66">
        <v>0</v>
      </c>
      <c r="Q131" s="66">
        <v>0</v>
      </c>
      <c r="R131" s="66">
        <v>0</v>
      </c>
      <c r="S131" s="66">
        <v>0</v>
      </c>
      <c r="T131" s="107">
        <v>4788.547728</v>
      </c>
      <c r="U131" s="79">
        <v>4388.547728</v>
      </c>
    </row>
    <row r="132" spans="1:21">
      <c r="A132" s="62">
        <v>59</v>
      </c>
      <c r="B132" s="81" t="s">
        <v>137</v>
      </c>
      <c r="C132" s="64" t="s">
        <v>136</v>
      </c>
      <c r="D132" s="78">
        <v>15</v>
      </c>
      <c r="E132" s="66">
        <v>315.04</v>
      </c>
      <c r="F132" s="66">
        <f>D132*E132</f>
        <v>4725.6</v>
      </c>
      <c r="G132" s="66">
        <v>400</v>
      </c>
      <c r="H132" s="66"/>
      <c r="I132" s="66">
        <f>VLOOKUP($F$132,Tabisr,1)</f>
        <v>3537.16</v>
      </c>
      <c r="J132" s="79">
        <f>+F132-I132</f>
        <v>1188.44</v>
      </c>
      <c r="K132" s="99">
        <f>VLOOKUP($F$132,Tabisr,4)</f>
        <v>0.1088</v>
      </c>
      <c r="L132" s="66">
        <f>+J132*K132</f>
        <v>129.302272</v>
      </c>
      <c r="M132" s="66">
        <f>VLOOKUP($F$132,Tabisr,3)</f>
        <v>207.75</v>
      </c>
      <c r="N132" s="100">
        <v>337.052272</v>
      </c>
      <c r="O132" s="66">
        <v>0</v>
      </c>
      <c r="P132" s="66">
        <v>0</v>
      </c>
      <c r="Q132" s="66">
        <v>0</v>
      </c>
      <c r="R132" s="66">
        <v>0</v>
      </c>
      <c r="S132" s="66">
        <v>0</v>
      </c>
      <c r="T132" s="107">
        <v>4788.547728</v>
      </c>
      <c r="U132" s="79">
        <v>4388.547728</v>
      </c>
    </row>
    <row r="133" ht="10.9" customHeight="1" spans="1:21">
      <c r="A133" s="62">
        <v>60</v>
      </c>
      <c r="B133" s="81" t="s">
        <v>138</v>
      </c>
      <c r="C133" s="64" t="s">
        <v>136</v>
      </c>
      <c r="D133" s="78">
        <v>15</v>
      </c>
      <c r="E133" s="66">
        <v>315.04</v>
      </c>
      <c r="F133" s="66">
        <f>D133*E133</f>
        <v>4725.6</v>
      </c>
      <c r="G133" s="66">
        <v>400</v>
      </c>
      <c r="H133" s="66"/>
      <c r="I133" s="66">
        <f>VLOOKUP($F$133,Tabisr,1)</f>
        <v>3537.16</v>
      </c>
      <c r="J133" s="79">
        <f>+F133-I133</f>
        <v>1188.44</v>
      </c>
      <c r="K133" s="99">
        <f>VLOOKUP($F$133,Tabisr,4)</f>
        <v>0.1088</v>
      </c>
      <c r="L133" s="66">
        <f>+J133*K133</f>
        <v>129.302272</v>
      </c>
      <c r="M133" s="66">
        <f>VLOOKUP($F$133,Tabisr,3)</f>
        <v>207.75</v>
      </c>
      <c r="N133" s="100">
        <v>337.052272</v>
      </c>
      <c r="O133" s="66">
        <v>0</v>
      </c>
      <c r="P133" s="66">
        <v>0</v>
      </c>
      <c r="Q133" s="66">
        <v>0</v>
      </c>
      <c r="R133" s="66">
        <v>0</v>
      </c>
      <c r="S133" s="66">
        <v>0</v>
      </c>
      <c r="T133" s="107">
        <v>4238.547728</v>
      </c>
      <c r="U133" s="79">
        <v>3838.547728</v>
      </c>
    </row>
    <row r="134" spans="1:21">
      <c r="A134" s="62">
        <v>61</v>
      </c>
      <c r="B134" s="81" t="s">
        <v>139</v>
      </c>
      <c r="C134" s="64" t="s">
        <v>140</v>
      </c>
      <c r="D134" s="78">
        <v>15</v>
      </c>
      <c r="E134" s="66">
        <v>286.2695</v>
      </c>
      <c r="F134" s="66">
        <f>D134*E134</f>
        <v>4294.0425</v>
      </c>
      <c r="G134" s="66">
        <v>400</v>
      </c>
      <c r="H134" s="62"/>
      <c r="I134" s="66">
        <f>VLOOKUP($F$134,Tabisr,1)</f>
        <v>3537.16</v>
      </c>
      <c r="J134" s="79">
        <f>+F134-I134</f>
        <v>756.8825</v>
      </c>
      <c r="K134" s="99">
        <f>VLOOKUP($F$134,Tabisr,4)</f>
        <v>0.1088</v>
      </c>
      <c r="L134" s="66">
        <f>+J134*K134</f>
        <v>82.348816</v>
      </c>
      <c r="M134" s="66">
        <f>VLOOKUP($F$134,Tabisr,3)</f>
        <v>207.75</v>
      </c>
      <c r="N134" s="100">
        <v>290.098816</v>
      </c>
      <c r="O134" s="66">
        <v>0</v>
      </c>
      <c r="P134" s="66">
        <v>0</v>
      </c>
      <c r="Q134" s="66">
        <v>0</v>
      </c>
      <c r="R134" s="66">
        <v>0</v>
      </c>
      <c r="S134" s="66">
        <v>0</v>
      </c>
      <c r="T134" s="107">
        <v>4403.943684</v>
      </c>
      <c r="U134" s="79">
        <v>4003.943684</v>
      </c>
    </row>
    <row r="135" spans="1:21">
      <c r="A135" s="69"/>
      <c r="B135" s="70"/>
      <c r="C135" s="71"/>
      <c r="D135" s="69"/>
      <c r="E135" s="69"/>
      <c r="F135" s="74">
        <f>+SUM(F130:F134)</f>
        <v>25205.5875</v>
      </c>
      <c r="G135" s="74">
        <f>+SUM(G130:G134)</f>
        <v>2000</v>
      </c>
      <c r="H135" s="74">
        <f>+SUM(H130:H134)</f>
        <v>0</v>
      </c>
      <c r="I135" s="74"/>
      <c r="J135" s="74"/>
      <c r="K135" s="74"/>
      <c r="L135" s="74"/>
      <c r="M135" s="74"/>
      <c r="N135" s="102">
        <v>1883.429232</v>
      </c>
      <c r="O135" s="74">
        <v>0</v>
      </c>
      <c r="P135" s="74">
        <v>2150</v>
      </c>
      <c r="Q135" s="74">
        <v>0</v>
      </c>
      <c r="R135" s="74">
        <v>0</v>
      </c>
      <c r="S135" s="74">
        <v>0</v>
      </c>
      <c r="T135" s="74">
        <v>23172.158268</v>
      </c>
      <c r="U135" s="74">
        <v>21172.158268</v>
      </c>
    </row>
    <row r="136" spans="1:21">
      <c r="A136" s="69"/>
      <c r="B136" s="70"/>
      <c r="C136" s="71"/>
      <c r="D136" s="69"/>
      <c r="E136" s="69"/>
      <c r="F136" s="74"/>
      <c r="G136" s="74"/>
      <c r="H136" s="74"/>
      <c r="I136" s="74"/>
      <c r="J136" s="74"/>
      <c r="K136" s="74"/>
      <c r="L136" s="74"/>
      <c r="M136" s="74"/>
      <c r="N136" s="102"/>
      <c r="O136" s="74"/>
      <c r="P136" s="74"/>
      <c r="Q136" s="74"/>
      <c r="R136" s="74"/>
      <c r="S136" s="74"/>
      <c r="T136" s="74"/>
      <c r="U136" s="74"/>
    </row>
    <row r="137" spans="1:21">
      <c r="A137" s="69"/>
      <c r="B137" s="70"/>
      <c r="C137" s="71"/>
      <c r="D137" s="69"/>
      <c r="E137" s="69"/>
      <c r="F137" s="69"/>
      <c r="G137" s="69"/>
      <c r="H137" s="69"/>
      <c r="I137" s="69"/>
      <c r="J137" s="69"/>
      <c r="K137" s="69"/>
      <c r="L137" s="69"/>
      <c r="M137" s="69"/>
      <c r="N137" s="133"/>
      <c r="O137" s="69"/>
      <c r="P137" s="69"/>
      <c r="Q137" s="138"/>
      <c r="R137" s="69"/>
      <c r="S137" s="69"/>
      <c r="T137" s="69"/>
      <c r="U137" s="69"/>
    </row>
    <row r="138" spans="1:21">
      <c r="A138" s="40" t="s">
        <v>141</v>
      </c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106"/>
    </row>
    <row r="139" ht="21.75" customHeight="1" spans="1:21">
      <c r="A139" s="42" t="s">
        <v>5</v>
      </c>
      <c r="B139" s="76" t="s">
        <v>6</v>
      </c>
      <c r="C139" s="44" t="s">
        <v>7</v>
      </c>
      <c r="D139" s="44" t="s">
        <v>8</v>
      </c>
      <c r="E139" s="44" t="s">
        <v>9</v>
      </c>
      <c r="F139" s="44" t="s">
        <v>10</v>
      </c>
      <c r="G139" s="44" t="s">
        <v>11</v>
      </c>
      <c r="H139" s="44" t="s">
        <v>12</v>
      </c>
      <c r="I139" s="92" t="s">
        <v>13</v>
      </c>
      <c r="J139" s="92" t="s">
        <v>14</v>
      </c>
      <c r="K139" s="92" t="s">
        <v>15</v>
      </c>
      <c r="L139" s="92" t="s">
        <v>16</v>
      </c>
      <c r="M139" s="44" t="s">
        <v>17</v>
      </c>
      <c r="N139" s="44" t="s">
        <v>18</v>
      </c>
      <c r="O139" s="44" t="s">
        <v>19</v>
      </c>
      <c r="P139" s="44" t="s">
        <v>20</v>
      </c>
      <c r="Q139" s="44" t="s">
        <v>21</v>
      </c>
      <c r="R139" s="44" t="s">
        <v>22</v>
      </c>
      <c r="S139" s="44" t="s">
        <v>23</v>
      </c>
      <c r="T139" s="44" t="s">
        <v>24</v>
      </c>
      <c r="U139" s="44" t="s">
        <v>25</v>
      </c>
    </row>
    <row r="140" ht="22.5" spans="1:21">
      <c r="A140" s="62">
        <v>63</v>
      </c>
      <c r="B140" s="81" t="s">
        <v>142</v>
      </c>
      <c r="C140" s="64" t="s">
        <v>143</v>
      </c>
      <c r="D140" s="78">
        <v>15</v>
      </c>
      <c r="E140" s="66">
        <v>760.5295</v>
      </c>
      <c r="F140" s="66">
        <f>D140*E140</f>
        <v>11407.9425</v>
      </c>
      <c r="G140" s="66"/>
      <c r="H140" s="68"/>
      <c r="I140" s="66">
        <f>VLOOKUP($F$140,Tabisr,1)</f>
        <v>8651.41</v>
      </c>
      <c r="J140" s="79">
        <f>+F140-I140</f>
        <v>2756.5325</v>
      </c>
      <c r="K140" s="99">
        <f>VLOOKUP($F$140,Tabisr,4)</f>
        <v>0.2136</v>
      </c>
      <c r="L140" s="66">
        <f>+J140*K140</f>
        <v>588.795342</v>
      </c>
      <c r="M140" s="66">
        <f>VLOOKUP($F$140,Tabisr,3)</f>
        <v>916.2</v>
      </c>
      <c r="N140" s="67">
        <v>1504.995342</v>
      </c>
      <c r="O140" s="66">
        <v>0</v>
      </c>
      <c r="P140" s="68">
        <v>0</v>
      </c>
      <c r="Q140" s="68">
        <v>0</v>
      </c>
      <c r="R140" s="68">
        <v>0</v>
      </c>
      <c r="S140" s="68">
        <v>0</v>
      </c>
      <c r="T140" s="107">
        <v>8412.947158</v>
      </c>
      <c r="U140" s="79">
        <v>8412.947158</v>
      </c>
    </row>
    <row r="141" ht="22.5" customHeight="1" spans="1:21">
      <c r="A141" s="62">
        <v>145</v>
      </c>
      <c r="B141" s="81" t="s">
        <v>144</v>
      </c>
      <c r="C141" s="64" t="s">
        <v>145</v>
      </c>
      <c r="D141" s="78">
        <v>15</v>
      </c>
      <c r="E141" s="66">
        <v>477.0545</v>
      </c>
      <c r="F141" s="66">
        <f>D141*E141</f>
        <v>7155.8175</v>
      </c>
      <c r="G141" s="66">
        <v>400</v>
      </c>
      <c r="H141" s="62"/>
      <c r="I141" s="66">
        <f>VLOOKUP($F$141,Tabisr,1)</f>
        <v>6216.16</v>
      </c>
      <c r="J141" s="79">
        <f>+F141-I141</f>
        <v>939.6575</v>
      </c>
      <c r="K141" s="99">
        <f>VLOOKUP($F$141,Tabisr,4)</f>
        <v>0.16</v>
      </c>
      <c r="L141" s="66">
        <f>+J141*K141</f>
        <v>150.3452</v>
      </c>
      <c r="M141" s="66">
        <f>VLOOKUP($F$141,Tabisr,3)</f>
        <v>499.2</v>
      </c>
      <c r="N141" s="67">
        <v>649.5452</v>
      </c>
      <c r="O141" s="66">
        <v>0</v>
      </c>
      <c r="P141" s="68">
        <v>0</v>
      </c>
      <c r="Q141" s="66">
        <v>0</v>
      </c>
      <c r="R141" s="68">
        <v>0</v>
      </c>
      <c r="S141" s="68">
        <v>0</v>
      </c>
      <c r="T141" s="107">
        <v>4806.2723</v>
      </c>
      <c r="U141" s="79">
        <v>4406.2723</v>
      </c>
    </row>
    <row r="142" spans="1:21">
      <c r="A142" s="62">
        <v>64</v>
      </c>
      <c r="B142" s="81" t="s">
        <v>146</v>
      </c>
      <c r="C142" s="64" t="s">
        <v>39</v>
      </c>
      <c r="D142" s="78">
        <v>15</v>
      </c>
      <c r="E142" s="61">
        <v>315.04</v>
      </c>
      <c r="F142" s="66">
        <f>D142*E142</f>
        <v>4725.6</v>
      </c>
      <c r="G142" s="66">
        <v>400</v>
      </c>
      <c r="H142" s="141"/>
      <c r="I142" s="66">
        <f>VLOOKUP($F$142,Tabisr,1)</f>
        <v>3537.16</v>
      </c>
      <c r="J142" s="79">
        <f>+F142-I142</f>
        <v>1188.44</v>
      </c>
      <c r="K142" s="99">
        <f>VLOOKUP($F$142,Tabisr,4)</f>
        <v>0.1088</v>
      </c>
      <c r="L142" s="66">
        <f>+J142*K142</f>
        <v>129.302272</v>
      </c>
      <c r="M142" s="66">
        <f>VLOOKUP($F$142,Tabisr,3)</f>
        <v>207.75</v>
      </c>
      <c r="N142" s="67">
        <v>337.052272</v>
      </c>
      <c r="O142" s="66">
        <v>0</v>
      </c>
      <c r="P142" s="66">
        <v>0</v>
      </c>
      <c r="Q142" s="66"/>
      <c r="R142" s="66">
        <v>0</v>
      </c>
      <c r="S142" s="66">
        <v>0</v>
      </c>
      <c r="T142" s="107">
        <v>4788.547728</v>
      </c>
      <c r="U142" s="79">
        <v>4388.547728</v>
      </c>
    </row>
    <row r="143" ht="22.5" spans="1:21">
      <c r="A143" s="62"/>
      <c r="B143" s="81" t="s">
        <v>38</v>
      </c>
      <c r="C143" s="142" t="s">
        <v>147</v>
      </c>
      <c r="D143" s="78"/>
      <c r="E143" s="61"/>
      <c r="F143" s="66"/>
      <c r="G143" s="66"/>
      <c r="H143" s="66"/>
      <c r="I143" s="66"/>
      <c r="J143" s="79"/>
      <c r="K143" s="99"/>
      <c r="L143" s="66"/>
      <c r="M143" s="66"/>
      <c r="N143" s="67"/>
      <c r="O143" s="66">
        <v>0</v>
      </c>
      <c r="P143" s="66">
        <v>0</v>
      </c>
      <c r="Q143" s="66">
        <v>0</v>
      </c>
      <c r="R143" s="68">
        <v>0</v>
      </c>
      <c r="S143" s="68">
        <v>0</v>
      </c>
      <c r="T143" s="107">
        <v>0</v>
      </c>
      <c r="U143" s="79">
        <v>0</v>
      </c>
    </row>
    <row r="144" ht="22.5" spans="1:21">
      <c r="A144" s="62"/>
      <c r="B144" s="81" t="s">
        <v>38</v>
      </c>
      <c r="C144" s="64" t="s">
        <v>147</v>
      </c>
      <c r="D144" s="116"/>
      <c r="E144" s="61">
        <v>0</v>
      </c>
      <c r="F144" s="66"/>
      <c r="G144" s="66"/>
      <c r="H144" s="68"/>
      <c r="I144" s="66"/>
      <c r="J144" s="79"/>
      <c r="K144" s="99"/>
      <c r="L144" s="66"/>
      <c r="M144" s="66"/>
      <c r="N144" s="67"/>
      <c r="O144" s="66">
        <v>0</v>
      </c>
      <c r="P144" s="68">
        <v>0</v>
      </c>
      <c r="Q144" s="68">
        <v>0</v>
      </c>
      <c r="R144" s="68">
        <v>0</v>
      </c>
      <c r="S144" s="68">
        <v>0</v>
      </c>
      <c r="T144" s="107">
        <v>0</v>
      </c>
      <c r="U144" s="79">
        <v>0</v>
      </c>
    </row>
    <row r="145" ht="22.5" spans="1:21">
      <c r="A145" s="62">
        <v>354</v>
      </c>
      <c r="B145" s="81" t="s">
        <v>148</v>
      </c>
      <c r="C145" s="64" t="s">
        <v>149</v>
      </c>
      <c r="D145" s="78">
        <v>15</v>
      </c>
      <c r="E145" s="61">
        <v>315.04</v>
      </c>
      <c r="F145" s="66">
        <f>D145*E145</f>
        <v>4725.6</v>
      </c>
      <c r="G145" s="66">
        <v>400</v>
      </c>
      <c r="H145" s="68"/>
      <c r="I145" s="66">
        <f>VLOOKUP($F$145,Tabisr,1)</f>
        <v>3537.16</v>
      </c>
      <c r="J145" s="79">
        <f>+F145-I145</f>
        <v>1188.44</v>
      </c>
      <c r="K145" s="99">
        <f>VLOOKUP($F$145,Tabisr,4)</f>
        <v>0.1088</v>
      </c>
      <c r="L145" s="66">
        <f>+J145*K145</f>
        <v>129.302272</v>
      </c>
      <c r="M145" s="66">
        <f>VLOOKUP($F$145,Tabisr,3)</f>
        <v>207.75</v>
      </c>
      <c r="N145" s="67">
        <v>337.052272</v>
      </c>
      <c r="O145" s="66">
        <v>0</v>
      </c>
      <c r="P145" s="68">
        <v>0</v>
      </c>
      <c r="Q145" s="68">
        <v>0</v>
      </c>
      <c r="R145" s="68">
        <v>0</v>
      </c>
      <c r="S145" s="68">
        <v>0</v>
      </c>
      <c r="T145" s="107">
        <v>4788.547728</v>
      </c>
      <c r="U145" s="79">
        <v>4388.547728</v>
      </c>
    </row>
    <row r="146" ht="22.5" spans="1:21">
      <c r="A146" s="62">
        <v>355</v>
      </c>
      <c r="B146" s="81" t="s">
        <v>150</v>
      </c>
      <c r="C146" s="64" t="s">
        <v>151</v>
      </c>
      <c r="D146" s="78">
        <v>15</v>
      </c>
      <c r="E146" s="61">
        <v>315.04</v>
      </c>
      <c r="F146" s="66">
        <f>D146*E146</f>
        <v>4725.6</v>
      </c>
      <c r="G146" s="66">
        <v>400</v>
      </c>
      <c r="H146" s="66"/>
      <c r="I146" s="66">
        <f>VLOOKUP($F$146,Tabisr,1)</f>
        <v>3537.16</v>
      </c>
      <c r="J146" s="79">
        <f>+F146-I146</f>
        <v>1188.44</v>
      </c>
      <c r="K146" s="99">
        <f>VLOOKUP($F$146,Tabisr,4)</f>
        <v>0.1088</v>
      </c>
      <c r="L146" s="66">
        <f>+J146*K146</f>
        <v>129.302272</v>
      </c>
      <c r="M146" s="66">
        <f>VLOOKUP($F$146,Tabisr,3)</f>
        <v>207.75</v>
      </c>
      <c r="N146" s="67">
        <v>337.052272</v>
      </c>
      <c r="O146" s="66"/>
      <c r="P146" s="68">
        <v>0</v>
      </c>
      <c r="Q146" s="68"/>
      <c r="R146" s="68">
        <v>0</v>
      </c>
      <c r="S146" s="68">
        <v>0</v>
      </c>
      <c r="T146" s="107">
        <v>4788.547728</v>
      </c>
      <c r="U146" s="79">
        <v>4388.547728</v>
      </c>
    </row>
    <row r="147" ht="22.5" spans="1:21">
      <c r="A147" s="62">
        <v>17</v>
      </c>
      <c r="B147" s="81" t="s">
        <v>152</v>
      </c>
      <c r="C147" s="64" t="s">
        <v>151</v>
      </c>
      <c r="D147" s="78">
        <v>15</v>
      </c>
      <c r="E147" s="61">
        <v>315.04</v>
      </c>
      <c r="F147" s="66">
        <f>D147*E147</f>
        <v>4725.6</v>
      </c>
      <c r="G147" s="66">
        <v>400</v>
      </c>
      <c r="H147" s="68"/>
      <c r="I147" s="66">
        <f>VLOOKUP($F$147,Tabisr,1)</f>
        <v>3537.16</v>
      </c>
      <c r="J147" s="79">
        <f>+F147-I147</f>
        <v>1188.44</v>
      </c>
      <c r="K147" s="99">
        <f>VLOOKUP($F$147,Tabisr,4)</f>
        <v>0.1088</v>
      </c>
      <c r="L147" s="66">
        <f>+J147*K147</f>
        <v>129.302272</v>
      </c>
      <c r="M147" s="66">
        <f>VLOOKUP($F$147,Tabisr,3)</f>
        <v>207.75</v>
      </c>
      <c r="N147" s="67">
        <v>337.052272</v>
      </c>
      <c r="O147" s="66">
        <v>0</v>
      </c>
      <c r="P147" s="68">
        <v>0</v>
      </c>
      <c r="Q147" s="68">
        <v>0</v>
      </c>
      <c r="R147" s="68">
        <v>0</v>
      </c>
      <c r="S147" s="68">
        <v>0</v>
      </c>
      <c r="T147" s="107">
        <v>4788.547728</v>
      </c>
      <c r="U147" s="79">
        <v>4388.547728</v>
      </c>
    </row>
    <row r="148" spans="1:21">
      <c r="A148" s="62">
        <v>356</v>
      </c>
      <c r="B148" s="81" t="s">
        <v>153</v>
      </c>
      <c r="C148" s="64" t="s">
        <v>154</v>
      </c>
      <c r="D148" s="78">
        <v>15</v>
      </c>
      <c r="E148" s="61">
        <v>343.24</v>
      </c>
      <c r="F148" s="66">
        <f>D148*E148</f>
        <v>5148.6</v>
      </c>
      <c r="G148" s="66">
        <v>400</v>
      </c>
      <c r="H148" s="68"/>
      <c r="I148" s="66">
        <f>VLOOKUP($F$148,Tabisr,1)</f>
        <v>3537.16</v>
      </c>
      <c r="J148" s="79">
        <f>+F148-I148</f>
        <v>1611.44</v>
      </c>
      <c r="K148" s="99">
        <f>VLOOKUP($F$148,Tabisr,4)</f>
        <v>0.1088</v>
      </c>
      <c r="L148" s="66">
        <f>+J148*K148</f>
        <v>175.324672</v>
      </c>
      <c r="M148" s="66">
        <f>VLOOKUP($F$148,Tabisr,3)</f>
        <v>207.75</v>
      </c>
      <c r="N148" s="67">
        <v>383.074672</v>
      </c>
      <c r="O148" s="66"/>
      <c r="P148" s="68">
        <v>0</v>
      </c>
      <c r="Q148" s="68">
        <v>0</v>
      </c>
      <c r="R148" s="68">
        <v>0</v>
      </c>
      <c r="S148" s="68">
        <v>0</v>
      </c>
      <c r="T148" s="107">
        <v>5165.525328</v>
      </c>
      <c r="U148" s="79">
        <v>4765.525328</v>
      </c>
    </row>
    <row r="149" spans="1:21">
      <c r="A149" s="62"/>
      <c r="B149" s="81" t="s">
        <v>38</v>
      </c>
      <c r="C149" s="64" t="s">
        <v>154</v>
      </c>
      <c r="D149" s="116"/>
      <c r="E149" s="61">
        <v>0</v>
      </c>
      <c r="F149" s="66"/>
      <c r="G149" s="66"/>
      <c r="H149" s="68"/>
      <c r="I149" s="66"/>
      <c r="J149" s="79"/>
      <c r="K149" s="99"/>
      <c r="L149" s="66"/>
      <c r="M149" s="66"/>
      <c r="N149" s="67">
        <v>0</v>
      </c>
      <c r="O149" s="66">
        <v>0</v>
      </c>
      <c r="P149" s="68">
        <v>0</v>
      </c>
      <c r="Q149" s="68">
        <v>0</v>
      </c>
      <c r="R149" s="68">
        <v>0</v>
      </c>
      <c r="S149" s="68">
        <v>0</v>
      </c>
      <c r="T149" s="107">
        <v>0</v>
      </c>
      <c r="U149" s="79">
        <v>0</v>
      </c>
    </row>
    <row r="150" spans="1:21">
      <c r="A150" s="62"/>
      <c r="B150" s="81" t="s">
        <v>38</v>
      </c>
      <c r="C150" s="64" t="s">
        <v>154</v>
      </c>
      <c r="D150" s="116"/>
      <c r="E150" s="61">
        <v>0</v>
      </c>
      <c r="F150" s="66"/>
      <c r="G150" s="66"/>
      <c r="H150" s="68"/>
      <c r="I150" s="66"/>
      <c r="J150" s="79"/>
      <c r="K150" s="99"/>
      <c r="L150" s="66"/>
      <c r="M150" s="66"/>
      <c r="N150" s="67">
        <v>0</v>
      </c>
      <c r="O150" s="66">
        <v>0</v>
      </c>
      <c r="P150" s="68">
        <v>0</v>
      </c>
      <c r="Q150" s="68">
        <v>0</v>
      </c>
      <c r="R150" s="68">
        <v>0</v>
      </c>
      <c r="S150" s="68">
        <v>0</v>
      </c>
      <c r="T150" s="107">
        <v>0</v>
      </c>
      <c r="U150" s="79">
        <v>0</v>
      </c>
    </row>
    <row r="151" spans="1:21">
      <c r="A151" s="62"/>
      <c r="B151" s="81" t="s">
        <v>38</v>
      </c>
      <c r="C151" s="64" t="s">
        <v>154</v>
      </c>
      <c r="D151" s="78"/>
      <c r="E151" s="61">
        <v>0</v>
      </c>
      <c r="F151" s="66"/>
      <c r="G151" s="66"/>
      <c r="H151" s="66"/>
      <c r="I151" s="66"/>
      <c r="J151" s="79"/>
      <c r="K151" s="99"/>
      <c r="L151" s="66"/>
      <c r="M151" s="66"/>
      <c r="N151" s="67">
        <v>0</v>
      </c>
      <c r="O151" s="66">
        <v>0</v>
      </c>
      <c r="P151" s="68">
        <v>0</v>
      </c>
      <c r="Q151" s="68">
        <v>0</v>
      </c>
      <c r="R151" s="68">
        <v>0</v>
      </c>
      <c r="S151" s="68">
        <v>0</v>
      </c>
      <c r="T151" s="107">
        <v>0</v>
      </c>
      <c r="U151" s="79">
        <v>0</v>
      </c>
    </row>
    <row r="152" ht="22.5" spans="1:21">
      <c r="A152" s="45">
        <v>358</v>
      </c>
      <c r="B152" s="46" t="s">
        <v>155</v>
      </c>
      <c r="C152" s="84" t="s">
        <v>147</v>
      </c>
      <c r="D152" s="48">
        <v>15</v>
      </c>
      <c r="E152" s="61">
        <v>315.04</v>
      </c>
      <c r="F152" s="61">
        <f>D152*E152</f>
        <v>4725.6</v>
      </c>
      <c r="G152" s="61">
        <v>400</v>
      </c>
      <c r="H152" s="61"/>
      <c r="I152" s="61">
        <f>VLOOKUP($F$152,Tabisr,1)</f>
        <v>3537.16</v>
      </c>
      <c r="J152" s="104">
        <f>+F152-I152</f>
        <v>1188.44</v>
      </c>
      <c r="K152" s="98">
        <f>VLOOKUP($F$152,Tabisr,4)</f>
        <v>0.1088</v>
      </c>
      <c r="L152" s="61">
        <f>+J152*K152</f>
        <v>129.302272</v>
      </c>
      <c r="M152" s="61">
        <f>VLOOKUP($F$152,Tabisr,3)</f>
        <v>207.75</v>
      </c>
      <c r="N152" s="67">
        <v>337.052272</v>
      </c>
      <c r="O152" s="61">
        <v>0</v>
      </c>
      <c r="P152" s="49">
        <v>0</v>
      </c>
      <c r="Q152" s="49">
        <v>0</v>
      </c>
      <c r="R152" s="49">
        <v>0</v>
      </c>
      <c r="S152" s="49">
        <v>0</v>
      </c>
      <c r="T152" s="50">
        <v>4228.547728</v>
      </c>
      <c r="U152" s="104">
        <v>3828.547728</v>
      </c>
    </row>
    <row r="153" spans="1:21">
      <c r="A153" s="69"/>
      <c r="B153" s="70"/>
      <c r="C153" s="71"/>
      <c r="D153" s="69"/>
      <c r="E153" s="69"/>
      <c r="F153" s="74">
        <f>SUM(F140:F152)</f>
        <v>47340.36</v>
      </c>
      <c r="G153" s="74">
        <f>SUM(G140:G152)</f>
        <v>2800</v>
      </c>
      <c r="H153" s="74">
        <f>SUM(H140:H152)</f>
        <v>0</v>
      </c>
      <c r="I153" s="74"/>
      <c r="J153" s="74"/>
      <c r="K153" s="74"/>
      <c r="L153" s="74"/>
      <c r="M153" s="74"/>
      <c r="N153" s="102">
        <v>4222.876574</v>
      </c>
      <c r="O153" s="74">
        <v>0</v>
      </c>
      <c r="P153" s="74">
        <v>0</v>
      </c>
      <c r="Q153" s="74">
        <v>4150</v>
      </c>
      <c r="R153" s="74">
        <v>0</v>
      </c>
      <c r="S153" s="74">
        <v>0</v>
      </c>
      <c r="T153" s="74">
        <v>41767.483426</v>
      </c>
      <c r="U153" s="74">
        <v>38967.483426</v>
      </c>
    </row>
    <row r="154" spans="1:21">
      <c r="A154" s="69"/>
      <c r="B154" s="70"/>
      <c r="C154" s="71"/>
      <c r="D154" s="69"/>
      <c r="E154" s="69"/>
      <c r="F154" s="74"/>
      <c r="G154" s="74"/>
      <c r="H154" s="74"/>
      <c r="I154" s="74"/>
      <c r="J154" s="74"/>
      <c r="K154" s="74"/>
      <c r="L154" s="74"/>
      <c r="M154" s="74"/>
      <c r="N154" s="102"/>
      <c r="O154" s="74"/>
      <c r="P154" s="74"/>
      <c r="Q154" s="74"/>
      <c r="R154" s="74"/>
      <c r="S154" s="74"/>
      <c r="T154" s="74"/>
      <c r="U154" s="74"/>
    </row>
    <row r="155" spans="1:21">
      <c r="A155" s="69"/>
      <c r="B155" s="70"/>
      <c r="C155" s="71"/>
      <c r="D155" s="69"/>
      <c r="E155" s="143"/>
      <c r="F155" s="74"/>
      <c r="G155" s="74"/>
      <c r="H155" s="74"/>
      <c r="I155" s="74"/>
      <c r="J155" s="74"/>
      <c r="K155" s="74"/>
      <c r="L155" s="74"/>
      <c r="M155" s="74"/>
      <c r="N155" s="102"/>
      <c r="O155" s="74"/>
      <c r="P155" s="74"/>
      <c r="Q155" s="74"/>
      <c r="R155" s="74"/>
      <c r="S155" s="74"/>
      <c r="T155" s="74"/>
      <c r="U155" s="74"/>
    </row>
    <row r="156" spans="1:21">
      <c r="A156" s="40" t="s">
        <v>156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106"/>
    </row>
    <row r="157" ht="23.25" customHeight="1" spans="1:21">
      <c r="A157" s="42" t="s">
        <v>5</v>
      </c>
      <c r="B157" s="76" t="s">
        <v>6</v>
      </c>
      <c r="C157" s="44" t="s">
        <v>7</v>
      </c>
      <c r="D157" s="44" t="s">
        <v>8</v>
      </c>
      <c r="E157" s="44" t="s">
        <v>9</v>
      </c>
      <c r="F157" s="44" t="s">
        <v>10</v>
      </c>
      <c r="G157" s="44" t="s">
        <v>11</v>
      </c>
      <c r="H157" s="44" t="s">
        <v>12</v>
      </c>
      <c r="I157" s="92" t="s">
        <v>13</v>
      </c>
      <c r="J157" s="92" t="s">
        <v>14</v>
      </c>
      <c r="K157" s="92" t="s">
        <v>15</v>
      </c>
      <c r="L157" s="92" t="s">
        <v>16</v>
      </c>
      <c r="M157" s="44" t="s">
        <v>17</v>
      </c>
      <c r="N157" s="44" t="s">
        <v>18</v>
      </c>
      <c r="O157" s="44" t="s">
        <v>19</v>
      </c>
      <c r="P157" s="44" t="s">
        <v>20</v>
      </c>
      <c r="Q157" s="44" t="s">
        <v>21</v>
      </c>
      <c r="R157" s="44" t="s">
        <v>22</v>
      </c>
      <c r="S157" s="44" t="s">
        <v>23</v>
      </c>
      <c r="T157" s="44" t="s">
        <v>24</v>
      </c>
      <c r="U157" s="44" t="s">
        <v>25</v>
      </c>
    </row>
    <row r="158" spans="1:21">
      <c r="A158" s="62">
        <v>74</v>
      </c>
      <c r="B158" s="81" t="s">
        <v>157</v>
      </c>
      <c r="C158" s="64" t="s">
        <v>158</v>
      </c>
      <c r="D158" s="78">
        <v>15</v>
      </c>
      <c r="E158" s="66">
        <v>760.5295</v>
      </c>
      <c r="F158" s="66">
        <f>D158*E158</f>
        <v>11407.9425</v>
      </c>
      <c r="G158" s="66"/>
      <c r="H158" s="62"/>
      <c r="I158" s="66">
        <f>VLOOKUP($F$158,Tabisr,1)</f>
        <v>8651.41</v>
      </c>
      <c r="J158" s="79">
        <f>+F158-I158</f>
        <v>2756.5325</v>
      </c>
      <c r="K158" s="99">
        <f>VLOOKUP($F$158,Tabisr,4)</f>
        <v>0.2136</v>
      </c>
      <c r="L158" s="66">
        <f>+J158*K158</f>
        <v>588.795342</v>
      </c>
      <c r="M158" s="66">
        <f>VLOOKUP($F$158,Tabisr,3)</f>
        <v>916.2</v>
      </c>
      <c r="N158" s="67">
        <f>L158+M158</f>
        <v>1504.995342</v>
      </c>
      <c r="O158" s="66">
        <f>VLOOKUP($F$158,Tabsub,3)</f>
        <v>0</v>
      </c>
      <c r="P158" s="66">
        <v>0</v>
      </c>
      <c r="Q158" s="66">
        <v>0</v>
      </c>
      <c r="R158" s="66">
        <v>0</v>
      </c>
      <c r="S158" s="66">
        <v>0</v>
      </c>
      <c r="T158" s="107">
        <f t="shared" ref="T158:T165" si="17">F158+G158+H158-N158+O158-P158-Q158-R158-S158</f>
        <v>9902.947158</v>
      </c>
      <c r="U158" s="79">
        <f t="shared" ref="U158:U165" si="18">T158-G158</f>
        <v>9902.947158</v>
      </c>
    </row>
    <row r="159" spans="1:21">
      <c r="A159" s="62">
        <v>344</v>
      </c>
      <c r="B159" s="81" t="s">
        <v>159</v>
      </c>
      <c r="C159" s="64" t="s">
        <v>116</v>
      </c>
      <c r="D159" s="78">
        <v>15</v>
      </c>
      <c r="E159" s="66">
        <v>315.04</v>
      </c>
      <c r="F159" s="66">
        <f>D159*E159</f>
        <v>4725.6</v>
      </c>
      <c r="G159" s="66">
        <v>400</v>
      </c>
      <c r="H159" s="62"/>
      <c r="I159" s="66">
        <f>VLOOKUP($F$159,Tabisr,1)</f>
        <v>3537.16</v>
      </c>
      <c r="J159" s="79">
        <f>+F159-I159</f>
        <v>1188.44</v>
      </c>
      <c r="K159" s="99">
        <f>VLOOKUP($F$159,Tabisr,4)</f>
        <v>0.1088</v>
      </c>
      <c r="L159" s="66">
        <f>+J159*K159</f>
        <v>129.302272</v>
      </c>
      <c r="M159" s="66">
        <f>VLOOKUP($F$159,Tabisr,3)</f>
        <v>207.75</v>
      </c>
      <c r="N159" s="67">
        <f>M159+L159</f>
        <v>337.052272</v>
      </c>
      <c r="O159" s="66">
        <f>VLOOKUP($F$159,Tabsub,3)</f>
        <v>0</v>
      </c>
      <c r="P159" s="66">
        <v>0</v>
      </c>
      <c r="Q159" s="66">
        <v>0</v>
      </c>
      <c r="R159" s="66">
        <v>0</v>
      </c>
      <c r="S159" s="66">
        <v>0</v>
      </c>
      <c r="T159" s="107">
        <f t="shared" si="17"/>
        <v>4788.547728</v>
      </c>
      <c r="U159" s="79">
        <f t="shared" si="18"/>
        <v>4388.547728</v>
      </c>
    </row>
    <row r="160" spans="1:21">
      <c r="A160" s="62">
        <v>73</v>
      </c>
      <c r="B160" s="64" t="s">
        <v>160</v>
      </c>
      <c r="C160" s="81" t="s">
        <v>161</v>
      </c>
      <c r="D160" s="78">
        <v>15</v>
      </c>
      <c r="E160" s="66">
        <v>263.56</v>
      </c>
      <c r="F160" s="66">
        <f>D160*E160</f>
        <v>3953.4</v>
      </c>
      <c r="G160" s="66">
        <v>400</v>
      </c>
      <c r="H160" s="62"/>
      <c r="I160" s="66">
        <f>VLOOKUP($F$160,Tabisr,1)</f>
        <v>3537.16</v>
      </c>
      <c r="J160" s="79">
        <f>+F160-I160</f>
        <v>416.24</v>
      </c>
      <c r="K160" s="99">
        <f>VLOOKUP($F$160,Tabisr,4)</f>
        <v>0.1088</v>
      </c>
      <c r="L160" s="66">
        <f>+J160*K160</f>
        <v>45.286912</v>
      </c>
      <c r="M160" s="66">
        <f>VLOOKUP($F$160,Tabisr,3)</f>
        <v>207.75</v>
      </c>
      <c r="N160" s="67">
        <f>M160+L160</f>
        <v>253.036912</v>
      </c>
      <c r="O160" s="66">
        <f>VLOOKUP($F$160,Tabsub,3)</f>
        <v>0</v>
      </c>
      <c r="P160" s="66">
        <v>0</v>
      </c>
      <c r="Q160" s="66"/>
      <c r="R160" s="66">
        <v>0</v>
      </c>
      <c r="S160" s="66">
        <v>0</v>
      </c>
      <c r="T160" s="107">
        <f t="shared" si="17"/>
        <v>4100.363088</v>
      </c>
      <c r="U160" s="79">
        <f t="shared" si="18"/>
        <v>3700.363088</v>
      </c>
    </row>
    <row r="161" ht="22.5" spans="1:21">
      <c r="A161" s="62"/>
      <c r="B161" s="125" t="s">
        <v>38</v>
      </c>
      <c r="C161" s="64" t="s">
        <v>162</v>
      </c>
      <c r="D161" s="116"/>
      <c r="E161" s="66">
        <v>0</v>
      </c>
      <c r="F161" s="66"/>
      <c r="G161" s="66"/>
      <c r="H161" s="62"/>
      <c r="I161" s="66"/>
      <c r="J161" s="79"/>
      <c r="K161" s="99"/>
      <c r="L161" s="66"/>
      <c r="M161" s="66"/>
      <c r="N161" s="67">
        <f>M161+L161</f>
        <v>0</v>
      </c>
      <c r="O161" s="66">
        <f>VLOOKUP($F$160,Tabsub,3)</f>
        <v>0</v>
      </c>
      <c r="P161" s="66">
        <v>0</v>
      </c>
      <c r="Q161" s="66">
        <v>0</v>
      </c>
      <c r="R161" s="66">
        <v>0</v>
      </c>
      <c r="S161" s="66">
        <v>0</v>
      </c>
      <c r="T161" s="107">
        <f t="shared" si="17"/>
        <v>0</v>
      </c>
      <c r="U161" s="79">
        <f t="shared" si="18"/>
        <v>0</v>
      </c>
    </row>
    <row r="162" ht="22.5" spans="1:21">
      <c r="A162" s="62">
        <v>359</v>
      </c>
      <c r="B162" s="125" t="s">
        <v>163</v>
      </c>
      <c r="C162" s="64" t="s">
        <v>164</v>
      </c>
      <c r="D162" s="78">
        <v>14</v>
      </c>
      <c r="E162" s="66">
        <v>286.2695</v>
      </c>
      <c r="F162" s="66">
        <f>D162*E162</f>
        <v>4007.773</v>
      </c>
      <c r="G162" s="66">
        <v>400</v>
      </c>
      <c r="H162" s="62"/>
      <c r="I162" s="66">
        <f>VLOOKUP($F$162,Tabisr,1)</f>
        <v>3537.16</v>
      </c>
      <c r="J162" s="79">
        <f>+F162-I162</f>
        <v>470.613</v>
      </c>
      <c r="K162" s="99">
        <f>VLOOKUP($F$162,Tabisr,4)</f>
        <v>0.1088</v>
      </c>
      <c r="L162" s="66">
        <f>+J162*K162</f>
        <v>51.2026944</v>
      </c>
      <c r="M162" s="66">
        <f>VLOOKUP($F$162,Tabisr,3)</f>
        <v>207.75</v>
      </c>
      <c r="N162" s="67">
        <f>M162+L162</f>
        <v>258.9526944</v>
      </c>
      <c r="O162" s="66">
        <f>VLOOKUP($F$160,Tabsub,3)</f>
        <v>0</v>
      </c>
      <c r="P162" s="66">
        <v>0</v>
      </c>
      <c r="Q162" s="66">
        <v>0</v>
      </c>
      <c r="R162" s="66">
        <v>0</v>
      </c>
      <c r="S162" s="66">
        <v>0</v>
      </c>
      <c r="T162" s="107">
        <f t="shared" si="17"/>
        <v>4148.8203056</v>
      </c>
      <c r="U162" s="79">
        <f t="shared" si="18"/>
        <v>3748.8203056</v>
      </c>
    </row>
    <row r="163" spans="1:21">
      <c r="A163" s="62">
        <v>75</v>
      </c>
      <c r="B163" s="81" t="s">
        <v>165</v>
      </c>
      <c r="C163" s="64" t="s">
        <v>166</v>
      </c>
      <c r="D163" s="78">
        <v>15</v>
      </c>
      <c r="E163" s="66">
        <v>286.2695</v>
      </c>
      <c r="F163" s="66">
        <f>D163*E163</f>
        <v>4294.0425</v>
      </c>
      <c r="G163" s="66">
        <v>400</v>
      </c>
      <c r="H163" s="62"/>
      <c r="I163" s="66">
        <f>VLOOKUP($F$163,Tabisr,1)</f>
        <v>3537.16</v>
      </c>
      <c r="J163" s="79">
        <f>+F163-I163</f>
        <v>756.8825</v>
      </c>
      <c r="K163" s="99">
        <f>VLOOKUP($F$163,Tabisr,4)</f>
        <v>0.1088</v>
      </c>
      <c r="L163" s="66">
        <f>+J163*K163</f>
        <v>82.348816</v>
      </c>
      <c r="M163" s="66">
        <f>VLOOKUP($F$163,Tabisr,3)</f>
        <v>207.75</v>
      </c>
      <c r="N163" s="67">
        <f>L163+M163</f>
        <v>290.098816</v>
      </c>
      <c r="O163" s="66">
        <f>VLOOKUP($F$163,Tabsub,3)</f>
        <v>0</v>
      </c>
      <c r="P163" s="66">
        <v>0</v>
      </c>
      <c r="Q163" s="66">
        <v>0</v>
      </c>
      <c r="R163" s="66">
        <v>0</v>
      </c>
      <c r="S163" s="66">
        <v>0</v>
      </c>
      <c r="T163" s="107">
        <f t="shared" si="17"/>
        <v>4403.943684</v>
      </c>
      <c r="U163" s="79">
        <f t="shared" si="18"/>
        <v>4003.943684</v>
      </c>
    </row>
    <row r="164" spans="1:21">
      <c r="A164" s="62">
        <v>76</v>
      </c>
      <c r="B164" s="81" t="s">
        <v>167</v>
      </c>
      <c r="C164" s="64" t="s">
        <v>168</v>
      </c>
      <c r="D164" s="78">
        <v>15</v>
      </c>
      <c r="E164" s="66">
        <v>286.2695</v>
      </c>
      <c r="F164" s="66">
        <f>D164*E164</f>
        <v>4294.0425</v>
      </c>
      <c r="G164" s="66">
        <v>400</v>
      </c>
      <c r="H164" s="62"/>
      <c r="I164" s="66">
        <f>VLOOKUP($F$164,Tabisr,1)</f>
        <v>3537.16</v>
      </c>
      <c r="J164" s="79">
        <f>+F164-I164</f>
        <v>756.8825</v>
      </c>
      <c r="K164" s="99">
        <f>VLOOKUP($F$164,Tabisr,4)</f>
        <v>0.1088</v>
      </c>
      <c r="L164" s="66">
        <f>+J164*K164</f>
        <v>82.348816</v>
      </c>
      <c r="M164" s="66">
        <f>VLOOKUP($F$164,Tabisr,3)</f>
        <v>207.75</v>
      </c>
      <c r="N164" s="67">
        <f>L164+M164</f>
        <v>290.098816</v>
      </c>
      <c r="O164" s="66">
        <f>VLOOKUP($F$164,Tabsub,3)</f>
        <v>0</v>
      </c>
      <c r="P164" s="66">
        <v>0</v>
      </c>
      <c r="Q164" s="66">
        <v>0</v>
      </c>
      <c r="R164" s="66">
        <v>0</v>
      </c>
      <c r="S164" s="66">
        <v>0</v>
      </c>
      <c r="T164" s="107">
        <f t="shared" si="17"/>
        <v>4403.943684</v>
      </c>
      <c r="U164" s="79">
        <f t="shared" si="18"/>
        <v>4003.943684</v>
      </c>
    </row>
    <row r="165" ht="33.75" spans="1:21">
      <c r="A165" s="62"/>
      <c r="B165" s="125" t="s">
        <v>38</v>
      </c>
      <c r="C165" s="64" t="s">
        <v>169</v>
      </c>
      <c r="D165" s="78"/>
      <c r="E165" s="66">
        <v>0</v>
      </c>
      <c r="F165" s="66"/>
      <c r="G165" s="66"/>
      <c r="H165" s="62"/>
      <c r="I165" s="66"/>
      <c r="J165" s="79"/>
      <c r="K165" s="99"/>
      <c r="L165" s="66"/>
      <c r="M165" s="66"/>
      <c r="N165" s="67"/>
      <c r="O165" s="66"/>
      <c r="P165" s="66">
        <v>0</v>
      </c>
      <c r="Q165" s="66">
        <v>0</v>
      </c>
      <c r="R165" s="66">
        <v>0</v>
      </c>
      <c r="S165" s="66">
        <v>0</v>
      </c>
      <c r="T165" s="107">
        <f t="shared" si="17"/>
        <v>0</v>
      </c>
      <c r="U165" s="79">
        <f t="shared" si="18"/>
        <v>0</v>
      </c>
    </row>
    <row r="166" spans="1:21">
      <c r="A166" s="69"/>
      <c r="B166" s="70"/>
      <c r="C166" s="71"/>
      <c r="D166" s="72"/>
      <c r="E166" s="73"/>
      <c r="F166" s="86">
        <f>+SUM(F158:F165)</f>
        <v>32682.8005</v>
      </c>
      <c r="G166" s="86">
        <f>+SUM(G158:G165)</f>
        <v>2000</v>
      </c>
      <c r="H166" s="86">
        <f>+SUM(H158:H165)</f>
        <v>0</v>
      </c>
      <c r="I166" s="86"/>
      <c r="J166" s="86"/>
      <c r="K166" s="86"/>
      <c r="L166" s="86"/>
      <c r="M166" s="86"/>
      <c r="N166" s="89">
        <f t="shared" ref="N166:U166" si="19">+SUM(N158:N165)</f>
        <v>2934.2348524</v>
      </c>
      <c r="O166" s="86">
        <f t="shared" si="19"/>
        <v>0</v>
      </c>
      <c r="P166" s="86">
        <f t="shared" si="19"/>
        <v>0</v>
      </c>
      <c r="Q166" s="86">
        <f t="shared" si="19"/>
        <v>0</v>
      </c>
      <c r="R166" s="86">
        <f t="shared" si="19"/>
        <v>0</v>
      </c>
      <c r="S166" s="86">
        <f t="shared" si="19"/>
        <v>0</v>
      </c>
      <c r="T166" s="86">
        <f t="shared" si="19"/>
        <v>31748.5656476</v>
      </c>
      <c r="U166" s="86">
        <f t="shared" si="19"/>
        <v>29748.5656476</v>
      </c>
    </row>
    <row r="167" spans="1:21">
      <c r="A167" s="69"/>
      <c r="B167" s="70"/>
      <c r="C167" s="71"/>
      <c r="D167" s="72"/>
      <c r="E167" s="73"/>
      <c r="F167" s="86"/>
      <c r="G167" s="86"/>
      <c r="H167" s="86"/>
      <c r="I167" s="86"/>
      <c r="J167" s="86"/>
      <c r="K167" s="86"/>
      <c r="L167" s="86"/>
      <c r="M167" s="86"/>
      <c r="N167" s="89"/>
      <c r="O167" s="86"/>
      <c r="P167" s="86"/>
      <c r="Q167" s="86"/>
      <c r="R167" s="86"/>
      <c r="S167" s="86"/>
      <c r="T167" s="86"/>
      <c r="U167" s="86"/>
    </row>
    <row r="168" spans="1:21">
      <c r="A168" s="69"/>
      <c r="B168" s="70"/>
      <c r="C168" s="71"/>
      <c r="D168" s="72"/>
      <c r="E168" s="73"/>
      <c r="F168" s="86"/>
      <c r="G168" s="86"/>
      <c r="H168" s="86"/>
      <c r="I168" s="86"/>
      <c r="J168" s="86"/>
      <c r="K168" s="86"/>
      <c r="L168" s="86"/>
      <c r="M168" s="86"/>
      <c r="N168" s="89"/>
      <c r="O168" s="86"/>
      <c r="P168" s="86"/>
      <c r="Q168" s="86"/>
      <c r="R168" s="86"/>
      <c r="S168" s="86"/>
      <c r="T168" s="86"/>
      <c r="U168" s="86"/>
    </row>
    <row r="169" spans="1:21">
      <c r="A169" s="40" t="s">
        <v>170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106"/>
    </row>
    <row r="170" ht="22.5" customHeight="1" spans="1:21">
      <c r="A170" s="42" t="s">
        <v>5</v>
      </c>
      <c r="B170" s="76" t="s">
        <v>6</v>
      </c>
      <c r="C170" s="44" t="s">
        <v>7</v>
      </c>
      <c r="D170" s="44" t="s">
        <v>8</v>
      </c>
      <c r="E170" s="44" t="s">
        <v>9</v>
      </c>
      <c r="F170" s="44" t="s">
        <v>10</v>
      </c>
      <c r="G170" s="44" t="s">
        <v>11</v>
      </c>
      <c r="H170" s="44" t="s">
        <v>12</v>
      </c>
      <c r="I170" s="92" t="s">
        <v>13</v>
      </c>
      <c r="J170" s="92" t="s">
        <v>14</v>
      </c>
      <c r="K170" s="92" t="s">
        <v>15</v>
      </c>
      <c r="L170" s="92" t="s">
        <v>16</v>
      </c>
      <c r="M170" s="44" t="s">
        <v>17</v>
      </c>
      <c r="N170" s="44" t="s">
        <v>18</v>
      </c>
      <c r="O170" s="44" t="s">
        <v>19</v>
      </c>
      <c r="P170" s="44" t="s">
        <v>20</v>
      </c>
      <c r="Q170" s="44" t="s">
        <v>21</v>
      </c>
      <c r="R170" s="44" t="s">
        <v>22</v>
      </c>
      <c r="S170" s="44" t="s">
        <v>23</v>
      </c>
      <c r="T170" s="44" t="s">
        <v>24</v>
      </c>
      <c r="U170" s="44" t="s">
        <v>25</v>
      </c>
    </row>
    <row r="171" spans="1:21">
      <c r="A171" s="62">
        <v>81</v>
      </c>
      <c r="B171" s="81" t="s">
        <v>171</v>
      </c>
      <c r="C171" s="64" t="s">
        <v>172</v>
      </c>
      <c r="D171" s="78">
        <v>15</v>
      </c>
      <c r="E171" s="67">
        <v>477.0545</v>
      </c>
      <c r="F171" s="66">
        <f>D171*E171</f>
        <v>7155.8175</v>
      </c>
      <c r="G171" s="66">
        <v>400</v>
      </c>
      <c r="H171" s="62"/>
      <c r="I171" s="66">
        <f>VLOOKUP($F$171,Tabisr,1)</f>
        <v>6216.16</v>
      </c>
      <c r="J171" s="79">
        <f>+F171-I171</f>
        <v>939.6575</v>
      </c>
      <c r="K171" s="99">
        <f>VLOOKUP($F$171,Tabisr,4)</f>
        <v>0.16</v>
      </c>
      <c r="L171" s="66">
        <f>+J171*K171</f>
        <v>150.3452</v>
      </c>
      <c r="M171" s="66">
        <f>VLOOKUP($F$171,Tabisr,3)</f>
        <v>499.2</v>
      </c>
      <c r="N171" s="100">
        <f>+M171+L171</f>
        <v>649.5452</v>
      </c>
      <c r="O171" s="61">
        <f>VLOOKUP($F$171,Tabsub,3)</f>
        <v>0</v>
      </c>
      <c r="P171" s="66">
        <v>0</v>
      </c>
      <c r="Q171" s="66">
        <v>0</v>
      </c>
      <c r="R171" s="66">
        <v>0</v>
      </c>
      <c r="S171" s="66">
        <v>0</v>
      </c>
      <c r="T171" s="107">
        <f>F171+G171+H171-N171+O171-P171-Q171-R171-S171</f>
        <v>6906.2723</v>
      </c>
      <c r="U171" s="79">
        <f>T171-G171</f>
        <v>6506.2723</v>
      </c>
    </row>
    <row r="172" spans="1:21">
      <c r="A172" s="62"/>
      <c r="B172" s="81" t="s">
        <v>44</v>
      </c>
      <c r="C172" s="64" t="s">
        <v>173</v>
      </c>
      <c r="D172" s="78"/>
      <c r="E172" s="67">
        <v>286.2695</v>
      </c>
      <c r="F172" s="66">
        <f>D172*E172</f>
        <v>0</v>
      </c>
      <c r="G172" s="66"/>
      <c r="H172" s="62"/>
      <c r="I172" s="66"/>
      <c r="J172" s="79"/>
      <c r="K172" s="99"/>
      <c r="L172" s="66"/>
      <c r="M172" s="66"/>
      <c r="N172" s="67"/>
      <c r="O172" s="66"/>
      <c r="P172" s="66">
        <v>0</v>
      </c>
      <c r="Q172" s="66">
        <v>0</v>
      </c>
      <c r="R172" s="66">
        <v>0</v>
      </c>
      <c r="S172" s="66">
        <v>0</v>
      </c>
      <c r="T172" s="107">
        <f>F172+G172+H172-N172+O172-P172-Q172-R172-S172</f>
        <v>0</v>
      </c>
      <c r="U172" s="79">
        <f>T172-G172</f>
        <v>0</v>
      </c>
    </row>
    <row r="173" spans="1:21">
      <c r="A173" s="62">
        <v>80</v>
      </c>
      <c r="B173" s="81" t="s">
        <v>174</v>
      </c>
      <c r="C173" s="64" t="s">
        <v>140</v>
      </c>
      <c r="D173" s="78">
        <v>15</v>
      </c>
      <c r="E173" s="144">
        <v>315.04</v>
      </c>
      <c r="F173" s="66">
        <f>D173*E173</f>
        <v>4725.6</v>
      </c>
      <c r="G173" s="66">
        <v>400</v>
      </c>
      <c r="H173" s="62"/>
      <c r="I173" s="66">
        <f>VLOOKUP($F$173,Tabisr,1)</f>
        <v>3537.16</v>
      </c>
      <c r="J173" s="79">
        <f>+F173-I173</f>
        <v>1188.44</v>
      </c>
      <c r="K173" s="99">
        <f>VLOOKUP($F$173,Tabisr,4)</f>
        <v>0.1088</v>
      </c>
      <c r="L173" s="66">
        <f>+J173*K173</f>
        <v>129.302272</v>
      </c>
      <c r="M173" s="66">
        <f>VLOOKUP($F$173,Tabisr,3)</f>
        <v>207.75</v>
      </c>
      <c r="N173" s="100">
        <f>+M173+L173</f>
        <v>337.052272</v>
      </c>
      <c r="O173" s="61">
        <f>VLOOKUP($F$173,Tabsub,3)</f>
        <v>0</v>
      </c>
      <c r="P173" s="66">
        <v>0</v>
      </c>
      <c r="Q173" s="66">
        <v>0</v>
      </c>
      <c r="R173" s="66">
        <v>0</v>
      </c>
      <c r="S173" s="66">
        <v>0</v>
      </c>
      <c r="T173" s="107">
        <f>F173+G173+H173-N173+O173-P173-Q173-R173-S173</f>
        <v>4788.547728</v>
      </c>
      <c r="U173" s="79">
        <f>T173-G173</f>
        <v>4388.547728</v>
      </c>
    </row>
    <row r="174" spans="1:21">
      <c r="A174" s="82"/>
      <c r="B174" s="81" t="s">
        <v>44</v>
      </c>
      <c r="C174" s="64" t="s">
        <v>140</v>
      </c>
      <c r="D174" s="78"/>
      <c r="E174" s="144">
        <v>303.094</v>
      </c>
      <c r="F174" s="66">
        <f>D174*E174</f>
        <v>0</v>
      </c>
      <c r="G174" s="66"/>
      <c r="H174" s="62"/>
      <c r="I174" s="66"/>
      <c r="J174" s="79"/>
      <c r="K174" s="99"/>
      <c r="L174" s="66"/>
      <c r="M174" s="66"/>
      <c r="N174" s="100"/>
      <c r="O174" s="61"/>
      <c r="P174" s="66">
        <v>0</v>
      </c>
      <c r="Q174" s="66">
        <v>0</v>
      </c>
      <c r="R174" s="66">
        <v>0</v>
      </c>
      <c r="S174" s="66">
        <v>0</v>
      </c>
      <c r="T174" s="107">
        <f>F174+H174-N174+O174-P174-Q174-R174-S174</f>
        <v>0</v>
      </c>
      <c r="U174" s="79">
        <f t="shared" ref="U174" si="20">T174</f>
        <v>0</v>
      </c>
    </row>
    <row r="175" spans="1:21">
      <c r="A175" s="69"/>
      <c r="B175" s="70"/>
      <c r="C175" s="71"/>
      <c r="D175" s="69"/>
      <c r="E175" s="69"/>
      <c r="F175" s="74">
        <f>+SUM(F171:F174)</f>
        <v>11881.4175</v>
      </c>
      <c r="G175" s="74">
        <f>+SUM(G171:G174)</f>
        <v>800</v>
      </c>
      <c r="H175" s="74">
        <f>+SUM(H171:H174)</f>
        <v>0</v>
      </c>
      <c r="I175" s="74"/>
      <c r="J175" s="74"/>
      <c r="K175" s="74"/>
      <c r="L175" s="74"/>
      <c r="M175" s="74"/>
      <c r="N175" s="102">
        <f t="shared" ref="N175:U175" si="21">+SUM(N171:N174)</f>
        <v>986.597472</v>
      </c>
      <c r="O175" s="74">
        <f t="shared" si="21"/>
        <v>0</v>
      </c>
      <c r="P175" s="74">
        <f t="shared" si="21"/>
        <v>0</v>
      </c>
      <c r="Q175" s="74">
        <f t="shared" si="21"/>
        <v>0</v>
      </c>
      <c r="R175" s="74">
        <f t="shared" si="21"/>
        <v>0</v>
      </c>
      <c r="S175" s="74">
        <f t="shared" si="21"/>
        <v>0</v>
      </c>
      <c r="T175" s="74">
        <f t="shared" si="21"/>
        <v>11694.820028</v>
      </c>
      <c r="U175" s="74">
        <f t="shared" si="21"/>
        <v>10894.820028</v>
      </c>
    </row>
    <row r="176" spans="1:21">
      <c r="A176" s="69"/>
      <c r="B176" s="70"/>
      <c r="C176" s="71"/>
      <c r="D176" s="69"/>
      <c r="E176" s="69"/>
      <c r="F176" s="74"/>
      <c r="G176" s="74"/>
      <c r="H176" s="74"/>
      <c r="I176" s="74"/>
      <c r="J176" s="74"/>
      <c r="K176" s="74"/>
      <c r="L176" s="74"/>
      <c r="M176" s="74"/>
      <c r="N176" s="102"/>
      <c r="O176" s="74"/>
      <c r="P176" s="74"/>
      <c r="Q176" s="74"/>
      <c r="R176" s="74"/>
      <c r="S176" s="74"/>
      <c r="T176" s="74"/>
      <c r="U176" s="74"/>
    </row>
    <row r="177" spans="1:21">
      <c r="A177" s="69"/>
      <c r="B177" s="70"/>
      <c r="C177" s="71"/>
      <c r="D177" s="69"/>
      <c r="E177" s="69"/>
      <c r="F177" s="74"/>
      <c r="G177" s="74"/>
      <c r="H177" s="74"/>
      <c r="I177" s="74"/>
      <c r="J177" s="74"/>
      <c r="K177" s="74"/>
      <c r="L177" s="74"/>
      <c r="M177" s="74"/>
      <c r="N177" s="102"/>
      <c r="O177" s="74"/>
      <c r="P177" s="74"/>
      <c r="Q177" s="74"/>
      <c r="R177" s="74"/>
      <c r="S177" s="74"/>
      <c r="T177" s="74"/>
      <c r="U177" s="74"/>
    </row>
    <row r="178" spans="1:21">
      <c r="A178" s="40" t="s">
        <v>175</v>
      </c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106"/>
    </row>
    <row r="179" ht="24.75" customHeight="1" spans="1:21">
      <c r="A179" s="42" t="s">
        <v>5</v>
      </c>
      <c r="B179" s="76" t="s">
        <v>6</v>
      </c>
      <c r="C179" s="44" t="s">
        <v>7</v>
      </c>
      <c r="D179" s="44" t="s">
        <v>8</v>
      </c>
      <c r="E179" s="44" t="s">
        <v>9</v>
      </c>
      <c r="F179" s="44" t="s">
        <v>10</v>
      </c>
      <c r="G179" s="44" t="s">
        <v>11</v>
      </c>
      <c r="H179" s="44" t="s">
        <v>12</v>
      </c>
      <c r="I179" s="92" t="s">
        <v>13</v>
      </c>
      <c r="J179" s="92" t="s">
        <v>14</v>
      </c>
      <c r="K179" s="92" t="s">
        <v>15</v>
      </c>
      <c r="L179" s="92" t="s">
        <v>16</v>
      </c>
      <c r="M179" s="44" t="s">
        <v>17</v>
      </c>
      <c r="N179" s="44" t="s">
        <v>18</v>
      </c>
      <c r="O179" s="44" t="s">
        <v>19</v>
      </c>
      <c r="P179" s="44" t="s">
        <v>20</v>
      </c>
      <c r="Q179" s="44" t="s">
        <v>21</v>
      </c>
      <c r="R179" s="44" t="s">
        <v>22</v>
      </c>
      <c r="S179" s="44" t="s">
        <v>23</v>
      </c>
      <c r="T179" s="44" t="s">
        <v>24</v>
      </c>
      <c r="U179" s="44" t="s">
        <v>25</v>
      </c>
    </row>
    <row r="180" spans="1:21">
      <c r="A180" s="62">
        <v>82</v>
      </c>
      <c r="B180" s="81" t="s">
        <v>176</v>
      </c>
      <c r="C180" s="64" t="s">
        <v>177</v>
      </c>
      <c r="D180" s="78">
        <v>15</v>
      </c>
      <c r="E180" s="66">
        <v>477.0545</v>
      </c>
      <c r="F180" s="66">
        <f>D180*E180</f>
        <v>7155.8175</v>
      </c>
      <c r="G180" s="66">
        <v>400</v>
      </c>
      <c r="H180" s="62"/>
      <c r="I180" s="66">
        <f>VLOOKUP($F$180,Tabisr,1)</f>
        <v>6216.16</v>
      </c>
      <c r="J180" s="79">
        <f>+F180-I180</f>
        <v>939.6575</v>
      </c>
      <c r="K180" s="99">
        <f>VLOOKUP($F$180,Tabisr,4)</f>
        <v>0.16</v>
      </c>
      <c r="L180" s="66">
        <f>+J180*K180</f>
        <v>150.3452</v>
      </c>
      <c r="M180" s="66">
        <f>VLOOKUP($F$180,Tabisr,3)</f>
        <v>499.2</v>
      </c>
      <c r="N180" s="67">
        <f>+M180+L180</f>
        <v>649.5452</v>
      </c>
      <c r="O180" s="66">
        <f>VLOOKUP($F$180,Tabsub,3)</f>
        <v>0</v>
      </c>
      <c r="P180" s="66">
        <v>0</v>
      </c>
      <c r="Q180" s="66">
        <v>0</v>
      </c>
      <c r="R180" s="66">
        <v>0</v>
      </c>
      <c r="S180" s="66">
        <v>0</v>
      </c>
      <c r="T180" s="107">
        <f>F180+G180+H180-N180+O180-P180-Q180-R180-S180</f>
        <v>6906.2723</v>
      </c>
      <c r="U180" s="79">
        <f>T180-G180</f>
        <v>6506.2723</v>
      </c>
    </row>
    <row r="181" spans="1:21">
      <c r="A181" s="62">
        <v>83</v>
      </c>
      <c r="B181" s="81" t="s">
        <v>178</v>
      </c>
      <c r="C181" s="64" t="s">
        <v>39</v>
      </c>
      <c r="D181" s="78">
        <v>15</v>
      </c>
      <c r="E181" s="66">
        <v>315.04</v>
      </c>
      <c r="F181" s="66">
        <f>D181*E181</f>
        <v>4725.6</v>
      </c>
      <c r="G181" s="66">
        <v>400</v>
      </c>
      <c r="H181" s="79"/>
      <c r="I181" s="66">
        <f>VLOOKUP($F$181,Tabisr,1)</f>
        <v>3537.16</v>
      </c>
      <c r="J181" s="79">
        <f>+F181-I181</f>
        <v>1188.44</v>
      </c>
      <c r="K181" s="99">
        <f>VLOOKUP($F$181,Tabisr,4)</f>
        <v>0.1088</v>
      </c>
      <c r="L181" s="66">
        <f>+J181*K181</f>
        <v>129.302272</v>
      </c>
      <c r="M181" s="66">
        <f>VLOOKUP($F$181,Tabisr,3)</f>
        <v>207.75</v>
      </c>
      <c r="N181" s="67">
        <f>+M181+L181</f>
        <v>337.052272</v>
      </c>
      <c r="O181" s="66">
        <f>VLOOKUP($F$181,Tabsub,3)</f>
        <v>0</v>
      </c>
      <c r="P181" s="66">
        <v>0</v>
      </c>
      <c r="Q181" s="66">
        <v>0</v>
      </c>
      <c r="R181" s="66">
        <v>0</v>
      </c>
      <c r="S181" s="66">
        <v>0</v>
      </c>
      <c r="T181" s="107">
        <f>F181+G181+H181-N181+O181-P181-Q181-R181-S181</f>
        <v>4788.547728</v>
      </c>
      <c r="U181" s="79">
        <f>T181-G181</f>
        <v>4388.547728</v>
      </c>
    </row>
    <row r="182" s="22" customFormat="1" spans="1:21">
      <c r="A182" s="62"/>
      <c r="B182" s="125" t="s">
        <v>38</v>
      </c>
      <c r="C182" s="145" t="s">
        <v>39</v>
      </c>
      <c r="D182" s="116"/>
      <c r="E182" s="66"/>
      <c r="F182" s="66"/>
      <c r="G182" s="66"/>
      <c r="H182" s="79"/>
      <c r="I182" s="66"/>
      <c r="J182" s="79"/>
      <c r="K182" s="99"/>
      <c r="L182" s="66"/>
      <c r="M182" s="66"/>
      <c r="N182" s="67"/>
      <c r="O182" s="66"/>
      <c r="P182" s="62"/>
      <c r="Q182" s="146"/>
      <c r="R182" s="62"/>
      <c r="S182" s="122"/>
      <c r="T182" s="107">
        <f>F182+H182-N182+O182-P182-Q182-R182-S182</f>
        <v>0</v>
      </c>
      <c r="U182" s="79">
        <f t="shared" ref="U182" si="22">T182</f>
        <v>0</v>
      </c>
    </row>
    <row r="183" spans="1:21">
      <c r="A183" s="69"/>
      <c r="B183" s="70"/>
      <c r="C183" s="71"/>
      <c r="D183" s="69"/>
      <c r="E183" s="69"/>
      <c r="F183" s="74">
        <f>+SUM(F180:F182)</f>
        <v>11881.4175</v>
      </c>
      <c r="G183" s="74">
        <f>+SUM(G180:G182)</f>
        <v>800</v>
      </c>
      <c r="H183" s="74">
        <f>+SUM(H180:H182)</f>
        <v>0</v>
      </c>
      <c r="I183" s="74"/>
      <c r="J183" s="74"/>
      <c r="K183" s="74"/>
      <c r="L183" s="74"/>
      <c r="M183" s="74"/>
      <c r="N183" s="102">
        <f t="shared" ref="N183:U183" si="23">+SUM(N180:N182)</f>
        <v>986.597472</v>
      </c>
      <c r="O183" s="74">
        <f t="shared" si="23"/>
        <v>0</v>
      </c>
      <c r="P183" s="74">
        <f t="shared" si="23"/>
        <v>0</v>
      </c>
      <c r="Q183" s="74">
        <f t="shared" si="23"/>
        <v>0</v>
      </c>
      <c r="R183" s="74">
        <f t="shared" si="23"/>
        <v>0</v>
      </c>
      <c r="S183" s="74">
        <f t="shared" si="23"/>
        <v>0</v>
      </c>
      <c r="T183" s="74">
        <f t="shared" si="23"/>
        <v>11694.820028</v>
      </c>
      <c r="U183" s="74">
        <f t="shared" si="23"/>
        <v>10894.820028</v>
      </c>
    </row>
    <row r="184" spans="1:21">
      <c r="A184" s="69"/>
      <c r="B184" s="70"/>
      <c r="C184" s="71"/>
      <c r="D184" s="69"/>
      <c r="E184" s="69"/>
      <c r="F184" s="74"/>
      <c r="G184" s="74"/>
      <c r="H184" s="74"/>
      <c r="I184" s="74"/>
      <c r="J184" s="74"/>
      <c r="K184" s="74"/>
      <c r="L184" s="74"/>
      <c r="M184" s="74"/>
      <c r="N184" s="102"/>
      <c r="O184" s="74"/>
      <c r="P184" s="74"/>
      <c r="Q184" s="74"/>
      <c r="R184" s="74"/>
      <c r="S184" s="74"/>
      <c r="T184" s="74"/>
      <c r="U184" s="74"/>
    </row>
    <row r="185" spans="1:21">
      <c r="A185" s="69"/>
      <c r="B185" s="70"/>
      <c r="C185" s="71"/>
      <c r="D185" s="69"/>
      <c r="E185" s="69"/>
      <c r="F185" s="74"/>
      <c r="G185" s="74"/>
      <c r="H185" s="74"/>
      <c r="I185" s="74"/>
      <c r="J185" s="74"/>
      <c r="K185" s="74"/>
      <c r="L185" s="74"/>
      <c r="M185" s="74"/>
      <c r="N185" s="102"/>
      <c r="O185" s="74"/>
      <c r="P185" s="74"/>
      <c r="Q185" s="74"/>
      <c r="R185" s="74"/>
      <c r="S185" s="74"/>
      <c r="T185" s="74"/>
      <c r="U185" s="74"/>
    </row>
    <row r="186" spans="1:21">
      <c r="A186" s="69"/>
      <c r="B186" s="70"/>
      <c r="C186" s="71"/>
      <c r="D186" s="69"/>
      <c r="E186" s="69"/>
      <c r="F186" s="74"/>
      <c r="G186" s="74"/>
      <c r="H186" s="74"/>
      <c r="I186" s="74"/>
      <c r="J186" s="74"/>
      <c r="K186" s="74"/>
      <c r="L186" s="74"/>
      <c r="M186" s="74"/>
      <c r="N186" s="102"/>
      <c r="O186" s="74"/>
      <c r="P186" s="74"/>
      <c r="Q186" s="74"/>
      <c r="R186" s="74"/>
      <c r="S186" s="74"/>
      <c r="T186" s="74"/>
      <c r="U186" s="74"/>
    </row>
    <row r="187" spans="1:21">
      <c r="A187" s="40" t="s">
        <v>179</v>
      </c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106"/>
    </row>
    <row r="188" ht="24.75" customHeight="1" spans="1:21">
      <c r="A188" s="42" t="s">
        <v>5</v>
      </c>
      <c r="B188" s="76" t="s">
        <v>6</v>
      </c>
      <c r="C188" s="44" t="s">
        <v>7</v>
      </c>
      <c r="D188" s="44" t="s">
        <v>8</v>
      </c>
      <c r="E188" s="44" t="s">
        <v>9</v>
      </c>
      <c r="F188" s="44" t="s">
        <v>10</v>
      </c>
      <c r="G188" s="44" t="s">
        <v>11</v>
      </c>
      <c r="H188" s="44" t="s">
        <v>12</v>
      </c>
      <c r="I188" s="92" t="s">
        <v>13</v>
      </c>
      <c r="J188" s="92" t="s">
        <v>14</v>
      </c>
      <c r="K188" s="92" t="s">
        <v>15</v>
      </c>
      <c r="L188" s="92" t="s">
        <v>16</v>
      </c>
      <c r="M188" s="44" t="s">
        <v>17</v>
      </c>
      <c r="N188" s="44" t="s">
        <v>18</v>
      </c>
      <c r="O188" s="44" t="s">
        <v>19</v>
      </c>
      <c r="P188" s="44" t="s">
        <v>20</v>
      </c>
      <c r="Q188" s="44" t="s">
        <v>21</v>
      </c>
      <c r="R188" s="44" t="s">
        <v>22</v>
      </c>
      <c r="S188" s="44" t="s">
        <v>23</v>
      </c>
      <c r="T188" s="44" t="s">
        <v>24</v>
      </c>
      <c r="U188" s="44" t="s">
        <v>25</v>
      </c>
    </row>
    <row r="189" ht="26.25" customHeight="1" spans="1:21">
      <c r="A189" s="62">
        <v>328</v>
      </c>
      <c r="B189" s="81" t="s">
        <v>180</v>
      </c>
      <c r="C189" s="64" t="s">
        <v>181</v>
      </c>
      <c r="D189" s="78">
        <v>15</v>
      </c>
      <c r="E189" s="66">
        <v>760.5295</v>
      </c>
      <c r="F189" s="66">
        <f t="shared" ref="F189:F197" si="24">D189*E189</f>
        <v>11407.9425</v>
      </c>
      <c r="G189" s="66"/>
      <c r="H189" s="66"/>
      <c r="I189" s="66">
        <f>VLOOKUP($F$189,Tabisr,1)</f>
        <v>8651.41</v>
      </c>
      <c r="J189" s="79">
        <f t="shared" ref="J189:J197" si="25">+F189-I189</f>
        <v>2756.5325</v>
      </c>
      <c r="K189" s="99">
        <f>VLOOKUP($F$189,Tabisr,4)</f>
        <v>0.2136</v>
      </c>
      <c r="L189" s="66">
        <f t="shared" ref="L189:L197" si="26">+J189*K189</f>
        <v>588.795342</v>
      </c>
      <c r="M189" s="66">
        <f>VLOOKUP($F$189,Tabisr,3)</f>
        <v>916.2</v>
      </c>
      <c r="N189" s="67">
        <v>1504.995342</v>
      </c>
      <c r="O189" s="66">
        <v>0</v>
      </c>
      <c r="P189" s="66">
        <v>0</v>
      </c>
      <c r="Q189" s="66">
        <v>0</v>
      </c>
      <c r="R189" s="66">
        <v>0</v>
      </c>
      <c r="S189" s="66">
        <v>0</v>
      </c>
      <c r="T189" s="107">
        <v>9902.947158</v>
      </c>
      <c r="U189" s="79">
        <v>9902.947158</v>
      </c>
    </row>
    <row r="190" spans="1:21">
      <c r="A190" s="82">
        <v>351</v>
      </c>
      <c r="B190" s="81" t="s">
        <v>182</v>
      </c>
      <c r="C190" s="64" t="s">
        <v>39</v>
      </c>
      <c r="D190" s="78">
        <v>15</v>
      </c>
      <c r="E190" s="66">
        <v>315.04</v>
      </c>
      <c r="F190" s="66">
        <f t="shared" si="24"/>
        <v>4725.6</v>
      </c>
      <c r="G190" s="66">
        <v>400</v>
      </c>
      <c r="H190" s="66"/>
      <c r="I190" s="66">
        <f>VLOOKUP($F$190,Tabisr,1)</f>
        <v>3537.16</v>
      </c>
      <c r="J190" s="79">
        <f t="shared" si="25"/>
        <v>1188.44</v>
      </c>
      <c r="K190" s="99">
        <f>VLOOKUP($F$190,Tabisr,4)</f>
        <v>0.1088</v>
      </c>
      <c r="L190" s="66">
        <f t="shared" si="26"/>
        <v>129.302272</v>
      </c>
      <c r="M190" s="66">
        <f>VLOOKUP($F$190,Tabisr,3)</f>
        <v>207.75</v>
      </c>
      <c r="N190" s="67">
        <v>337.052272</v>
      </c>
      <c r="O190" s="66"/>
      <c r="P190" s="66">
        <v>0</v>
      </c>
      <c r="Q190" s="66">
        <v>0</v>
      </c>
      <c r="R190" s="66">
        <v>0</v>
      </c>
      <c r="S190" s="66">
        <v>0</v>
      </c>
      <c r="T190" s="107">
        <v>4788.547728</v>
      </c>
      <c r="U190" s="79">
        <v>4388.547728</v>
      </c>
    </row>
    <row r="191" ht="28.5" customHeight="1" spans="1:21">
      <c r="A191" s="62">
        <v>45</v>
      </c>
      <c r="B191" s="81" t="s">
        <v>183</v>
      </c>
      <c r="C191" s="64" t="s">
        <v>184</v>
      </c>
      <c r="D191" s="78">
        <v>15</v>
      </c>
      <c r="E191" s="66">
        <v>359.099</v>
      </c>
      <c r="F191" s="66">
        <f t="shared" si="24"/>
        <v>5386.485</v>
      </c>
      <c r="G191" s="66">
        <v>400</v>
      </c>
      <c r="H191" s="66"/>
      <c r="I191" s="66">
        <f>VLOOKUP($F$191,Tabisr,1)</f>
        <v>3537.16</v>
      </c>
      <c r="J191" s="79">
        <f t="shared" si="25"/>
        <v>1849.325</v>
      </c>
      <c r="K191" s="99">
        <f>VLOOKUP($F$191,Tabisr,4)</f>
        <v>0.1088</v>
      </c>
      <c r="L191" s="66">
        <f t="shared" si="26"/>
        <v>201.20656</v>
      </c>
      <c r="M191" s="66">
        <f>VLOOKUP($F$191,Tabisr,3)</f>
        <v>207.75</v>
      </c>
      <c r="N191" s="67">
        <v>408.95656</v>
      </c>
      <c r="O191" s="66">
        <v>0</v>
      </c>
      <c r="P191" s="66">
        <v>0</v>
      </c>
      <c r="Q191" s="66">
        <v>0</v>
      </c>
      <c r="R191" s="66">
        <v>0</v>
      </c>
      <c r="S191" s="66">
        <v>0</v>
      </c>
      <c r="T191" s="107">
        <v>5377.52844</v>
      </c>
      <c r="U191" s="79">
        <v>4977.52844</v>
      </c>
    </row>
    <row r="192" spans="1:21">
      <c r="A192" s="62">
        <v>88</v>
      </c>
      <c r="B192" s="81" t="s">
        <v>185</v>
      </c>
      <c r="C192" s="64" t="s">
        <v>186</v>
      </c>
      <c r="D192" s="78">
        <v>15</v>
      </c>
      <c r="E192" s="66">
        <v>315.04</v>
      </c>
      <c r="F192" s="66">
        <f t="shared" si="24"/>
        <v>4725.6</v>
      </c>
      <c r="G192" s="66">
        <v>400</v>
      </c>
      <c r="H192" s="66"/>
      <c r="I192" s="66">
        <f>VLOOKUP($F$192,Tabisr,1)</f>
        <v>3537.16</v>
      </c>
      <c r="J192" s="79">
        <f t="shared" si="25"/>
        <v>1188.44</v>
      </c>
      <c r="K192" s="99">
        <f>VLOOKUP($F$192,Tabisr,4)</f>
        <v>0.1088</v>
      </c>
      <c r="L192" s="66">
        <f t="shared" si="26"/>
        <v>129.302272</v>
      </c>
      <c r="M192" s="66">
        <f>VLOOKUP($F$192,Tabisr,3)</f>
        <v>207.75</v>
      </c>
      <c r="N192" s="67">
        <v>337.052272</v>
      </c>
      <c r="O192" s="66">
        <v>0</v>
      </c>
      <c r="P192" s="66">
        <v>0</v>
      </c>
      <c r="Q192" s="66">
        <v>0</v>
      </c>
      <c r="R192" s="66">
        <v>0</v>
      </c>
      <c r="S192" s="66">
        <v>0</v>
      </c>
      <c r="T192" s="107">
        <v>4788.547728</v>
      </c>
      <c r="U192" s="79">
        <v>4388.547728</v>
      </c>
    </row>
    <row r="193" spans="1:21">
      <c r="A193" s="62">
        <v>89</v>
      </c>
      <c r="B193" s="81" t="s">
        <v>187</v>
      </c>
      <c r="C193" s="64" t="s">
        <v>188</v>
      </c>
      <c r="D193" s="78">
        <v>15</v>
      </c>
      <c r="E193" s="66">
        <v>303.094</v>
      </c>
      <c r="F193" s="66">
        <f t="shared" si="24"/>
        <v>4546.41</v>
      </c>
      <c r="G193" s="66">
        <v>400</v>
      </c>
      <c r="H193" s="66"/>
      <c r="I193" s="66">
        <f>VLOOKUP($F$193,Tabisr,1)</f>
        <v>3537.16</v>
      </c>
      <c r="J193" s="79">
        <f t="shared" si="25"/>
        <v>1009.25</v>
      </c>
      <c r="K193" s="99">
        <f>VLOOKUP($F$193,Tabisr,4)</f>
        <v>0.1088</v>
      </c>
      <c r="L193" s="66">
        <f t="shared" si="26"/>
        <v>109.8064</v>
      </c>
      <c r="M193" s="66">
        <f>VLOOKUP($F$193,Tabisr,3)</f>
        <v>207.75</v>
      </c>
      <c r="N193" s="67">
        <v>317.5564</v>
      </c>
      <c r="O193" s="66">
        <v>0</v>
      </c>
      <c r="P193" s="66">
        <v>0</v>
      </c>
      <c r="Q193" s="66">
        <v>0</v>
      </c>
      <c r="R193" s="66">
        <v>0</v>
      </c>
      <c r="S193" s="66">
        <v>0</v>
      </c>
      <c r="T193" s="107">
        <v>4628.8536</v>
      </c>
      <c r="U193" s="79">
        <v>4228.8536</v>
      </c>
    </row>
    <row r="194" ht="22.5" spans="1:21">
      <c r="A194" s="62">
        <v>87</v>
      </c>
      <c r="B194" s="64" t="s">
        <v>189</v>
      </c>
      <c r="C194" s="64" t="s">
        <v>190</v>
      </c>
      <c r="D194" s="78">
        <v>15</v>
      </c>
      <c r="E194" s="66">
        <v>359.1</v>
      </c>
      <c r="F194" s="66">
        <f t="shared" si="24"/>
        <v>5386.5</v>
      </c>
      <c r="G194" s="66">
        <v>400</v>
      </c>
      <c r="H194" s="66">
        <f>E194*2</f>
        <v>718.2</v>
      </c>
      <c r="I194" s="66">
        <f>VLOOKUP($F$194,Tabisr,1)</f>
        <v>3537.16</v>
      </c>
      <c r="J194" s="79">
        <f t="shared" si="25"/>
        <v>1849.34</v>
      </c>
      <c r="K194" s="99">
        <f>VLOOKUP($F$194,Tabisr,4)</f>
        <v>0.1088</v>
      </c>
      <c r="L194" s="66">
        <f t="shared" si="26"/>
        <v>201.208192</v>
      </c>
      <c r="M194" s="66">
        <f>VLOOKUP($F$194,Tabisr,3)</f>
        <v>207.75</v>
      </c>
      <c r="N194" s="67">
        <v>408.958192</v>
      </c>
      <c r="O194" s="66">
        <v>0</v>
      </c>
      <c r="P194" s="66">
        <v>0</v>
      </c>
      <c r="Q194" s="66">
        <v>0</v>
      </c>
      <c r="R194" s="66">
        <v>0</v>
      </c>
      <c r="S194" s="66">
        <v>0</v>
      </c>
      <c r="T194" s="107">
        <v>6095.741808</v>
      </c>
      <c r="U194" s="79">
        <v>5695.741808</v>
      </c>
    </row>
    <row r="195" spans="1:21">
      <c r="A195" s="62">
        <v>90</v>
      </c>
      <c r="B195" s="81" t="s">
        <v>191</v>
      </c>
      <c r="C195" s="64" t="s">
        <v>192</v>
      </c>
      <c r="D195" s="78">
        <v>15</v>
      </c>
      <c r="E195" s="66">
        <v>315.04</v>
      </c>
      <c r="F195" s="66">
        <f t="shared" si="24"/>
        <v>4725.6</v>
      </c>
      <c r="G195" s="66">
        <v>400</v>
      </c>
      <c r="H195" s="66">
        <f>E195/8*36</f>
        <v>1417.68</v>
      </c>
      <c r="I195" s="66">
        <f>VLOOKUP($F$195,Tabisr,1)</f>
        <v>3537.16</v>
      </c>
      <c r="J195" s="79">
        <f t="shared" si="25"/>
        <v>1188.44</v>
      </c>
      <c r="K195" s="99">
        <f>VLOOKUP($F$195,Tabisr,4)</f>
        <v>0.1088</v>
      </c>
      <c r="L195" s="66">
        <f t="shared" si="26"/>
        <v>129.302272</v>
      </c>
      <c r="M195" s="66">
        <f>VLOOKUP($F$195,Tabisr,3)</f>
        <v>207.75</v>
      </c>
      <c r="N195" s="67">
        <v>337.052272</v>
      </c>
      <c r="O195" s="66">
        <v>0</v>
      </c>
      <c r="P195" s="66"/>
      <c r="Q195" s="66">
        <v>0</v>
      </c>
      <c r="R195" s="66">
        <v>0</v>
      </c>
      <c r="S195" s="66">
        <v>0</v>
      </c>
      <c r="T195" s="107">
        <v>5306.227728</v>
      </c>
      <c r="U195" s="79">
        <v>4906.227728</v>
      </c>
    </row>
    <row r="196" spans="1:21">
      <c r="A196" s="62">
        <v>91</v>
      </c>
      <c r="B196" s="81" t="s">
        <v>193</v>
      </c>
      <c r="C196" s="64" t="s">
        <v>194</v>
      </c>
      <c r="D196" s="78">
        <v>15</v>
      </c>
      <c r="E196" s="66">
        <v>359.099</v>
      </c>
      <c r="F196" s="66">
        <f t="shared" si="24"/>
        <v>5386.485</v>
      </c>
      <c r="G196" s="66">
        <v>400</v>
      </c>
      <c r="H196" s="66"/>
      <c r="I196" s="66">
        <f>VLOOKUP($F$196,Tabisr,1)</f>
        <v>3537.16</v>
      </c>
      <c r="J196" s="79">
        <f t="shared" si="25"/>
        <v>1849.325</v>
      </c>
      <c r="K196" s="99">
        <f>VLOOKUP($F$196,Tabisr,4)</f>
        <v>0.1088</v>
      </c>
      <c r="L196" s="66">
        <f t="shared" si="26"/>
        <v>201.20656</v>
      </c>
      <c r="M196" s="66">
        <f>VLOOKUP($F$196,Tabisr,3)</f>
        <v>207.75</v>
      </c>
      <c r="N196" s="67">
        <v>408.95656</v>
      </c>
      <c r="O196" s="66">
        <v>0</v>
      </c>
      <c r="P196" s="66">
        <v>0</v>
      </c>
      <c r="Q196" s="66">
        <v>0</v>
      </c>
      <c r="R196" s="66">
        <v>0</v>
      </c>
      <c r="S196" s="66">
        <v>0</v>
      </c>
      <c r="T196" s="107">
        <v>3977.52844</v>
      </c>
      <c r="U196" s="79">
        <v>3577.52844</v>
      </c>
    </row>
    <row r="197" spans="1:21">
      <c r="A197" s="62"/>
      <c r="B197" s="81" t="s">
        <v>38</v>
      </c>
      <c r="C197" s="64" t="s">
        <v>195</v>
      </c>
      <c r="D197" s="78"/>
      <c r="E197" s="66">
        <v>286.2695</v>
      </c>
      <c r="F197" s="66">
        <f t="shared" si="24"/>
        <v>0</v>
      </c>
      <c r="G197" s="66"/>
      <c r="H197" s="66"/>
      <c r="I197" s="66" t="e">
        <f>VLOOKUP($F$197,Tabisr,1)</f>
        <v>#N/A</v>
      </c>
      <c r="J197" s="79" t="e">
        <f t="shared" si="25"/>
        <v>#N/A</v>
      </c>
      <c r="K197" s="99" t="e">
        <f>VLOOKUP($F$197,Tabisr,4)</f>
        <v>#N/A</v>
      </c>
      <c r="L197" s="66" t="e">
        <f t="shared" si="26"/>
        <v>#N/A</v>
      </c>
      <c r="M197" s="66" t="e">
        <f>VLOOKUP($F$197,Tabisr,3)</f>
        <v>#N/A</v>
      </c>
      <c r="N197" s="67"/>
      <c r="O197" s="66">
        <v>0</v>
      </c>
      <c r="P197" s="66">
        <v>0</v>
      </c>
      <c r="Q197" s="66">
        <v>0</v>
      </c>
      <c r="R197" s="66">
        <v>0</v>
      </c>
      <c r="S197" s="66">
        <v>0</v>
      </c>
      <c r="T197" s="107">
        <v>0</v>
      </c>
      <c r="U197" s="79">
        <v>0</v>
      </c>
    </row>
    <row r="198" spans="1:21">
      <c r="A198" s="69"/>
      <c r="B198" s="70"/>
      <c r="C198" s="71"/>
      <c r="D198" s="69"/>
      <c r="E198" s="69"/>
      <c r="F198" s="74">
        <f>+SUM(F189:F197)</f>
        <v>46290.6225</v>
      </c>
      <c r="G198" s="74">
        <f>+SUM(G189:G197)</f>
        <v>2800</v>
      </c>
      <c r="H198" s="74">
        <f>+SUM(H189:H197)</f>
        <v>2135.88</v>
      </c>
      <c r="I198" s="74"/>
      <c r="J198" s="74"/>
      <c r="K198" s="74"/>
      <c r="L198" s="74"/>
      <c r="M198" s="74"/>
      <c r="N198" s="102">
        <v>4060.57987</v>
      </c>
      <c r="O198" s="74">
        <v>0</v>
      </c>
      <c r="P198" s="74">
        <v>1400</v>
      </c>
      <c r="Q198" s="74">
        <v>900</v>
      </c>
      <c r="R198" s="74">
        <v>0</v>
      </c>
      <c r="S198" s="74">
        <v>0</v>
      </c>
      <c r="T198" s="74">
        <v>44865.92263</v>
      </c>
      <c r="U198" s="74">
        <v>42065.92263</v>
      </c>
    </row>
    <row r="199" spans="1:21">
      <c r="A199" s="40" t="s">
        <v>196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106"/>
    </row>
    <row r="200" ht="24.75" customHeight="1" spans="1:21">
      <c r="A200" s="42" t="s">
        <v>5</v>
      </c>
      <c r="B200" s="76" t="s">
        <v>6</v>
      </c>
      <c r="C200" s="44" t="s">
        <v>7</v>
      </c>
      <c r="D200" s="44" t="s">
        <v>8</v>
      </c>
      <c r="E200" s="44" t="s">
        <v>9</v>
      </c>
      <c r="F200" s="44" t="s">
        <v>10</v>
      </c>
      <c r="G200" s="44" t="s">
        <v>11</v>
      </c>
      <c r="H200" s="44" t="s">
        <v>12</v>
      </c>
      <c r="I200" s="92" t="s">
        <v>13</v>
      </c>
      <c r="J200" s="92" t="s">
        <v>14</v>
      </c>
      <c r="K200" s="92" t="s">
        <v>15</v>
      </c>
      <c r="L200" s="92" t="s">
        <v>16</v>
      </c>
      <c r="M200" s="44" t="s">
        <v>17</v>
      </c>
      <c r="N200" s="44" t="s">
        <v>18</v>
      </c>
      <c r="O200" s="44" t="s">
        <v>19</v>
      </c>
      <c r="P200" s="44" t="s">
        <v>20</v>
      </c>
      <c r="Q200" s="44" t="s">
        <v>21</v>
      </c>
      <c r="R200" s="44" t="s">
        <v>22</v>
      </c>
      <c r="S200" s="44" t="s">
        <v>23</v>
      </c>
      <c r="T200" s="44" t="s">
        <v>24</v>
      </c>
      <c r="U200" s="44" t="s">
        <v>25</v>
      </c>
    </row>
    <row r="201" spans="1:21">
      <c r="A201" s="62">
        <v>297</v>
      </c>
      <c r="B201" s="81" t="s">
        <v>197</v>
      </c>
      <c r="C201" s="64" t="s">
        <v>198</v>
      </c>
      <c r="D201" s="78">
        <v>15</v>
      </c>
      <c r="E201" s="66">
        <v>760.5295</v>
      </c>
      <c r="F201" s="66">
        <f>D201*E201</f>
        <v>11407.9425</v>
      </c>
      <c r="G201" s="66"/>
      <c r="H201" s="66"/>
      <c r="I201" s="66">
        <f>VLOOKUP($F$201,Tabisr,1)</f>
        <v>8651.41</v>
      </c>
      <c r="J201" s="79">
        <f>+F201-I201</f>
        <v>2756.5325</v>
      </c>
      <c r="K201" s="99">
        <f>VLOOKUP($F$201,Tabisr,4)</f>
        <v>0.2136</v>
      </c>
      <c r="L201" s="66">
        <f>+J201*K201</f>
        <v>588.795342</v>
      </c>
      <c r="M201" s="66">
        <f>VLOOKUP($F$201,Tabisr,3)</f>
        <v>916.2</v>
      </c>
      <c r="N201" s="67">
        <f>L201+M201</f>
        <v>1504.995342</v>
      </c>
      <c r="O201" s="66">
        <f>VLOOKUP($F$191,Tabsub,3)</f>
        <v>0</v>
      </c>
      <c r="P201" s="66">
        <v>0</v>
      </c>
      <c r="Q201" s="66">
        <v>0</v>
      </c>
      <c r="R201" s="66">
        <v>0</v>
      </c>
      <c r="S201" s="66">
        <v>0</v>
      </c>
      <c r="T201" s="107">
        <f>F201+G201+H201-N201+O201-P201-Q201-R201-S201</f>
        <v>9902.947158</v>
      </c>
      <c r="U201" s="79">
        <f>T201-G201</f>
        <v>9902.947158</v>
      </c>
    </row>
    <row r="202" spans="1:21">
      <c r="A202" s="69"/>
      <c r="B202" s="70"/>
      <c r="C202" s="71"/>
      <c r="D202" s="69"/>
      <c r="E202" s="69"/>
      <c r="F202" s="74">
        <f>SUM(F201)</f>
        <v>11407.9425</v>
      </c>
      <c r="G202" s="74">
        <f>SUM(G201)</f>
        <v>0</v>
      </c>
      <c r="H202" s="74"/>
      <c r="I202" s="74"/>
      <c r="J202" s="74"/>
      <c r="K202" s="74"/>
      <c r="L202" s="74"/>
      <c r="M202" s="74"/>
      <c r="N202" s="102">
        <f>SUM(N201)</f>
        <v>1504.995342</v>
      </c>
      <c r="O202" s="74">
        <v>0</v>
      </c>
      <c r="P202" s="74">
        <v>0</v>
      </c>
      <c r="Q202" s="74">
        <v>0</v>
      </c>
      <c r="R202" s="74">
        <v>0</v>
      </c>
      <c r="S202" s="74">
        <v>0</v>
      </c>
      <c r="T202" s="74">
        <f>SUM(T201)</f>
        <v>9902.947158</v>
      </c>
      <c r="U202" s="74">
        <f>SUM(U201)</f>
        <v>9902.947158</v>
      </c>
    </row>
    <row r="203" spans="1:21">
      <c r="A203" s="69"/>
      <c r="B203" s="70"/>
      <c r="C203" s="71"/>
      <c r="D203" s="69"/>
      <c r="E203" s="69"/>
      <c r="F203" s="74"/>
      <c r="G203" s="74"/>
      <c r="H203" s="74"/>
      <c r="I203" s="74"/>
      <c r="J203" s="74"/>
      <c r="K203" s="74"/>
      <c r="L203" s="74"/>
      <c r="M203" s="74"/>
      <c r="N203" s="102"/>
      <c r="O203" s="74"/>
      <c r="P203" s="74"/>
      <c r="Q203" s="74"/>
      <c r="R203" s="74"/>
      <c r="S203" s="74"/>
      <c r="T203" s="74"/>
      <c r="U203" s="74"/>
    </row>
    <row r="204" spans="1:21">
      <c r="A204" s="40" t="s">
        <v>199</v>
      </c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106"/>
    </row>
    <row r="205" ht="27" customHeight="1" spans="1:21">
      <c r="A205" s="42" t="s">
        <v>5</v>
      </c>
      <c r="B205" s="76" t="s">
        <v>6</v>
      </c>
      <c r="C205" s="44" t="s">
        <v>7</v>
      </c>
      <c r="D205" s="44" t="s">
        <v>8</v>
      </c>
      <c r="E205" s="44" t="s">
        <v>9</v>
      </c>
      <c r="F205" s="44" t="s">
        <v>10</v>
      </c>
      <c r="G205" s="44" t="s">
        <v>11</v>
      </c>
      <c r="H205" s="44" t="s">
        <v>12</v>
      </c>
      <c r="I205" s="92" t="s">
        <v>13</v>
      </c>
      <c r="J205" s="92" t="s">
        <v>14</v>
      </c>
      <c r="K205" s="92" t="s">
        <v>15</v>
      </c>
      <c r="L205" s="92" t="s">
        <v>16</v>
      </c>
      <c r="M205" s="44" t="s">
        <v>17</v>
      </c>
      <c r="N205" s="44" t="s">
        <v>18</v>
      </c>
      <c r="O205" s="44" t="s">
        <v>19</v>
      </c>
      <c r="P205" s="44" t="s">
        <v>20</v>
      </c>
      <c r="Q205" s="44" t="s">
        <v>21</v>
      </c>
      <c r="R205" s="44" t="s">
        <v>22</v>
      </c>
      <c r="S205" s="44" t="s">
        <v>23</v>
      </c>
      <c r="T205" s="44" t="s">
        <v>24</v>
      </c>
      <c r="U205" s="44" t="s">
        <v>25</v>
      </c>
    </row>
    <row r="206" ht="22.5" spans="1:21">
      <c r="A206" s="45">
        <v>322</v>
      </c>
      <c r="B206" s="46" t="s">
        <v>200</v>
      </c>
      <c r="C206" s="84" t="s">
        <v>201</v>
      </c>
      <c r="D206" s="48">
        <v>15</v>
      </c>
      <c r="E206" s="61">
        <v>760.5295</v>
      </c>
      <c r="F206" s="61">
        <f t="shared" ref="F206:F215" si="27">D206*E206</f>
        <v>11407.9425</v>
      </c>
      <c r="G206" s="61"/>
      <c r="H206" s="61"/>
      <c r="I206" s="61">
        <f>VLOOKUP($F$206,Tabisr,1)</f>
        <v>8651.41</v>
      </c>
      <c r="J206" s="104">
        <f t="shared" ref="J206:J215" si="28">+F206-I206</f>
        <v>2756.5325</v>
      </c>
      <c r="K206" s="98">
        <f>VLOOKUP($F$206,Tabisr,4)</f>
        <v>0.2136</v>
      </c>
      <c r="L206" s="61">
        <f t="shared" ref="L206:L215" si="29">+J206*K206</f>
        <v>588.795342</v>
      </c>
      <c r="M206" s="61">
        <f>VLOOKUP($F$206,Tabisr,3)</f>
        <v>916.2</v>
      </c>
      <c r="N206" s="100">
        <v>1504.995342</v>
      </c>
      <c r="O206" s="61">
        <v>0</v>
      </c>
      <c r="P206" s="61">
        <v>0</v>
      </c>
      <c r="Q206" s="61">
        <v>0</v>
      </c>
      <c r="R206" s="61">
        <v>0</v>
      </c>
      <c r="S206" s="61">
        <v>0</v>
      </c>
      <c r="T206" s="50">
        <v>9902.947158</v>
      </c>
      <c r="U206" s="104">
        <v>9902.947158</v>
      </c>
    </row>
    <row r="207" spans="1:21">
      <c r="A207" s="45">
        <v>315</v>
      </c>
      <c r="B207" s="46" t="s">
        <v>202</v>
      </c>
      <c r="C207" s="84" t="s">
        <v>203</v>
      </c>
      <c r="D207" s="48">
        <v>15</v>
      </c>
      <c r="E207" s="61">
        <v>760.5295</v>
      </c>
      <c r="F207" s="61">
        <f t="shared" si="27"/>
        <v>11407.9425</v>
      </c>
      <c r="G207" s="61"/>
      <c r="H207" s="61"/>
      <c r="I207" s="61">
        <f>VLOOKUP($F$207,Tabisr,1)</f>
        <v>8651.41</v>
      </c>
      <c r="J207" s="104">
        <f t="shared" si="28"/>
        <v>2756.5325</v>
      </c>
      <c r="K207" s="98">
        <f>VLOOKUP($F$207,Tabisr,4)</f>
        <v>0.2136</v>
      </c>
      <c r="L207" s="61">
        <f t="shared" si="29"/>
        <v>588.795342</v>
      </c>
      <c r="M207" s="61">
        <f>VLOOKUP($F$207,Tabisr,3)</f>
        <v>916.2</v>
      </c>
      <c r="N207" s="100">
        <v>1504.995342</v>
      </c>
      <c r="O207" s="61">
        <v>0</v>
      </c>
      <c r="P207" s="61">
        <v>0</v>
      </c>
      <c r="Q207" s="61">
        <v>0</v>
      </c>
      <c r="R207" s="61">
        <v>0</v>
      </c>
      <c r="S207" s="61">
        <v>0</v>
      </c>
      <c r="T207" s="50">
        <v>9902.947158</v>
      </c>
      <c r="U207" s="104">
        <v>9902.947158</v>
      </c>
    </row>
    <row r="208" spans="1:21">
      <c r="A208" s="45">
        <v>321</v>
      </c>
      <c r="B208" s="46" t="s">
        <v>204</v>
      </c>
      <c r="C208" s="84" t="s">
        <v>39</v>
      </c>
      <c r="D208" s="48">
        <v>15</v>
      </c>
      <c r="E208" s="61">
        <v>315.04</v>
      </c>
      <c r="F208" s="61">
        <f t="shared" si="27"/>
        <v>4725.6</v>
      </c>
      <c r="G208" s="61">
        <v>400</v>
      </c>
      <c r="H208" s="61"/>
      <c r="I208" s="61">
        <f>VLOOKUP($F$208,Tabisr,1)</f>
        <v>3537.16</v>
      </c>
      <c r="J208" s="104">
        <f t="shared" si="28"/>
        <v>1188.44</v>
      </c>
      <c r="K208" s="98">
        <f>VLOOKUP($F$208,Tabisr,4)</f>
        <v>0.1088</v>
      </c>
      <c r="L208" s="61">
        <f t="shared" si="29"/>
        <v>129.302272</v>
      </c>
      <c r="M208" s="61">
        <f>VLOOKUP($F$208,Tabisr,3)</f>
        <v>207.75</v>
      </c>
      <c r="N208" s="100">
        <v>337.052272</v>
      </c>
      <c r="O208" s="61">
        <v>0</v>
      </c>
      <c r="P208" s="61">
        <v>0</v>
      </c>
      <c r="Q208" s="61">
        <v>0</v>
      </c>
      <c r="R208" s="61">
        <v>0</v>
      </c>
      <c r="S208" s="61">
        <v>0</v>
      </c>
      <c r="T208" s="50">
        <v>3888.547728</v>
      </c>
      <c r="U208" s="104">
        <v>3488.547728</v>
      </c>
    </row>
    <row r="209" spans="1:21">
      <c r="A209" s="45">
        <v>95</v>
      </c>
      <c r="B209" s="46" t="s">
        <v>205</v>
      </c>
      <c r="C209" s="84" t="s">
        <v>206</v>
      </c>
      <c r="D209" s="48">
        <v>15</v>
      </c>
      <c r="E209" s="61">
        <v>303.05</v>
      </c>
      <c r="F209" s="61">
        <f t="shared" si="27"/>
        <v>4545.75</v>
      </c>
      <c r="G209" s="61">
        <v>400</v>
      </c>
      <c r="H209" s="61"/>
      <c r="I209" s="61">
        <f>VLOOKUP($F$209,Tabisr,1)</f>
        <v>3537.16</v>
      </c>
      <c r="J209" s="104">
        <f t="shared" si="28"/>
        <v>1008.59</v>
      </c>
      <c r="K209" s="98">
        <f>VLOOKUP($F$209,Tabisr,4)</f>
        <v>0.1088</v>
      </c>
      <c r="L209" s="61">
        <f t="shared" si="29"/>
        <v>109.734592</v>
      </c>
      <c r="M209" s="61">
        <f>VLOOKUP($F$209,Tabisr,3)</f>
        <v>207.75</v>
      </c>
      <c r="N209" s="100">
        <v>317.484592</v>
      </c>
      <c r="O209" s="61">
        <v>0</v>
      </c>
      <c r="P209" s="61">
        <v>0</v>
      </c>
      <c r="Q209" s="61">
        <v>0</v>
      </c>
      <c r="R209" s="61">
        <v>0</v>
      </c>
      <c r="S209" s="61">
        <v>0</v>
      </c>
      <c r="T209" s="50">
        <v>3508.265408</v>
      </c>
      <c r="U209" s="104">
        <v>3108.265408</v>
      </c>
    </row>
    <row r="210" spans="1:21">
      <c r="A210" s="45">
        <v>353</v>
      </c>
      <c r="B210" s="46" t="s">
        <v>207</v>
      </c>
      <c r="C210" s="84" t="s">
        <v>206</v>
      </c>
      <c r="D210" s="48">
        <v>15</v>
      </c>
      <c r="E210" s="61">
        <v>303.05</v>
      </c>
      <c r="F210" s="61">
        <f t="shared" si="27"/>
        <v>4545.75</v>
      </c>
      <c r="G210" s="61">
        <v>400</v>
      </c>
      <c r="H210" s="61"/>
      <c r="I210" s="61">
        <f>VLOOKUP($F$210,Tabisr,1)</f>
        <v>3537.16</v>
      </c>
      <c r="J210" s="104">
        <f t="shared" si="28"/>
        <v>1008.59</v>
      </c>
      <c r="K210" s="98">
        <f>VLOOKUP($F$210,Tabisr,4)</f>
        <v>0.1088</v>
      </c>
      <c r="L210" s="61">
        <f t="shared" si="29"/>
        <v>109.734592</v>
      </c>
      <c r="M210" s="61">
        <f>VLOOKUP($F$210,Tabisr,3)</f>
        <v>207.75</v>
      </c>
      <c r="N210" s="100">
        <v>317.484592</v>
      </c>
      <c r="O210" s="61">
        <v>0</v>
      </c>
      <c r="P210" s="61">
        <v>0</v>
      </c>
      <c r="Q210" s="61">
        <v>0</v>
      </c>
      <c r="R210" s="61">
        <v>0</v>
      </c>
      <c r="S210" s="61">
        <v>0</v>
      </c>
      <c r="T210" s="50">
        <v>4628.265408</v>
      </c>
      <c r="U210" s="104">
        <v>4228.265408</v>
      </c>
    </row>
    <row r="211" spans="1:21">
      <c r="A211" s="45">
        <v>97</v>
      </c>
      <c r="B211" s="46" t="s">
        <v>208</v>
      </c>
      <c r="C211" s="84" t="s">
        <v>206</v>
      </c>
      <c r="D211" s="48">
        <v>15</v>
      </c>
      <c r="E211" s="61">
        <v>303.05</v>
      </c>
      <c r="F211" s="61">
        <f t="shared" si="27"/>
        <v>4545.75</v>
      </c>
      <c r="G211" s="61">
        <v>400</v>
      </c>
      <c r="H211" s="61"/>
      <c r="I211" s="61">
        <f>VLOOKUP($F$211,Tabisr,1)</f>
        <v>3537.16</v>
      </c>
      <c r="J211" s="104">
        <f t="shared" si="28"/>
        <v>1008.59</v>
      </c>
      <c r="K211" s="98">
        <f>VLOOKUP($F$211,Tabisr,4)</f>
        <v>0.1088</v>
      </c>
      <c r="L211" s="61">
        <f t="shared" si="29"/>
        <v>109.734592</v>
      </c>
      <c r="M211" s="61">
        <f>VLOOKUP($F$211,Tabisr,3)</f>
        <v>207.75</v>
      </c>
      <c r="N211" s="100">
        <v>317.484592</v>
      </c>
      <c r="O211" s="61">
        <v>0</v>
      </c>
      <c r="P211" s="61">
        <v>0</v>
      </c>
      <c r="Q211" s="61">
        <v>0</v>
      </c>
      <c r="R211" s="61">
        <v>0</v>
      </c>
      <c r="S211" s="61">
        <v>0</v>
      </c>
      <c r="T211" s="50">
        <v>4628.265408</v>
      </c>
      <c r="U211" s="104">
        <v>4228.265408</v>
      </c>
    </row>
    <row r="212" spans="1:21">
      <c r="A212" s="45">
        <v>98</v>
      </c>
      <c r="B212" s="46" t="s">
        <v>209</v>
      </c>
      <c r="C212" s="84" t="s">
        <v>206</v>
      </c>
      <c r="D212" s="48">
        <v>15</v>
      </c>
      <c r="E212" s="61">
        <v>286.27</v>
      </c>
      <c r="F212" s="61">
        <f t="shared" si="27"/>
        <v>4294.05</v>
      </c>
      <c r="G212" s="61">
        <v>400</v>
      </c>
      <c r="H212" s="61"/>
      <c r="I212" s="61">
        <f>VLOOKUP($F$212,Tabisr,1)</f>
        <v>3537.16</v>
      </c>
      <c r="J212" s="104">
        <f t="shared" si="28"/>
        <v>756.889999999999</v>
      </c>
      <c r="K212" s="98">
        <f>VLOOKUP($F$212,Tabisr,4)</f>
        <v>0.1088</v>
      </c>
      <c r="L212" s="61">
        <f t="shared" si="29"/>
        <v>82.3496319999999</v>
      </c>
      <c r="M212" s="61">
        <f>VLOOKUP($F$212,Tabisr,3)</f>
        <v>207.75</v>
      </c>
      <c r="N212" s="100">
        <v>290.099632</v>
      </c>
      <c r="O212" s="61">
        <v>0</v>
      </c>
      <c r="P212" s="61">
        <v>0</v>
      </c>
      <c r="Q212" s="61">
        <v>0</v>
      </c>
      <c r="R212" s="61">
        <v>0</v>
      </c>
      <c r="S212" s="61">
        <v>0</v>
      </c>
      <c r="T212" s="50">
        <v>4403.950368</v>
      </c>
      <c r="U212" s="104">
        <v>4003.950368</v>
      </c>
    </row>
    <row r="213" spans="1:21">
      <c r="A213" s="45">
        <v>316</v>
      </c>
      <c r="B213" s="46" t="s">
        <v>210</v>
      </c>
      <c r="C213" s="84" t="s">
        <v>206</v>
      </c>
      <c r="D213" s="48">
        <v>15</v>
      </c>
      <c r="E213" s="61">
        <v>303.05</v>
      </c>
      <c r="F213" s="61">
        <f t="shared" si="27"/>
        <v>4545.75</v>
      </c>
      <c r="G213" s="61">
        <v>400</v>
      </c>
      <c r="H213" s="61"/>
      <c r="I213" s="61">
        <f>VLOOKUP($F$213,Tabisr,1)</f>
        <v>3537.16</v>
      </c>
      <c r="J213" s="104">
        <f t="shared" si="28"/>
        <v>1008.59</v>
      </c>
      <c r="K213" s="98">
        <f>VLOOKUP($F$213,Tabisr,4)</f>
        <v>0.1088</v>
      </c>
      <c r="L213" s="61">
        <f t="shared" si="29"/>
        <v>109.734592</v>
      </c>
      <c r="M213" s="61">
        <f>VLOOKUP($F$213,Tabisr,3)</f>
        <v>207.75</v>
      </c>
      <c r="N213" s="100">
        <v>317.484592</v>
      </c>
      <c r="O213" s="61">
        <v>0</v>
      </c>
      <c r="P213" s="61">
        <v>0</v>
      </c>
      <c r="Q213" s="61">
        <v>0</v>
      </c>
      <c r="R213" s="61">
        <v>0</v>
      </c>
      <c r="S213" s="61">
        <v>0</v>
      </c>
      <c r="T213" s="50">
        <v>3378.265408</v>
      </c>
      <c r="U213" s="104">
        <v>2978.265408</v>
      </c>
    </row>
    <row r="214" spans="1:21">
      <c r="A214" s="62">
        <v>99</v>
      </c>
      <c r="B214" s="81" t="s">
        <v>211</v>
      </c>
      <c r="C214" s="64" t="s">
        <v>206</v>
      </c>
      <c r="D214" s="78">
        <v>15</v>
      </c>
      <c r="E214" s="66">
        <v>303.05</v>
      </c>
      <c r="F214" s="66">
        <f t="shared" si="27"/>
        <v>4545.75</v>
      </c>
      <c r="G214" s="66">
        <v>400</v>
      </c>
      <c r="H214" s="66"/>
      <c r="I214" s="66">
        <f>VLOOKUP($F$214,Tabisr,1)</f>
        <v>3537.16</v>
      </c>
      <c r="J214" s="79">
        <f t="shared" si="28"/>
        <v>1008.59</v>
      </c>
      <c r="K214" s="99">
        <f>VLOOKUP($F$214,Tabisr,4)</f>
        <v>0.1088</v>
      </c>
      <c r="L214" s="66">
        <f t="shared" si="29"/>
        <v>109.734592</v>
      </c>
      <c r="M214" s="66">
        <f>VLOOKUP($F$214,Tabisr,3)</f>
        <v>207.75</v>
      </c>
      <c r="N214" s="67">
        <v>317.484592</v>
      </c>
      <c r="O214" s="66">
        <v>0</v>
      </c>
      <c r="P214" s="66">
        <v>0</v>
      </c>
      <c r="Q214" s="66">
        <v>0</v>
      </c>
      <c r="R214" s="66">
        <v>0</v>
      </c>
      <c r="S214" s="66">
        <v>0</v>
      </c>
      <c r="T214" s="107">
        <v>3628.265408</v>
      </c>
      <c r="U214" s="79">
        <v>3228.265408</v>
      </c>
    </row>
    <row r="215" spans="1:21">
      <c r="A215" s="62">
        <v>100</v>
      </c>
      <c r="B215" s="81" t="s">
        <v>212</v>
      </c>
      <c r="C215" s="64" t="s">
        <v>206</v>
      </c>
      <c r="D215" s="78">
        <v>15</v>
      </c>
      <c r="E215" s="66">
        <v>286.27</v>
      </c>
      <c r="F215" s="66">
        <f t="shared" si="27"/>
        <v>4294.05</v>
      </c>
      <c r="G215" s="66">
        <v>400</v>
      </c>
      <c r="H215" s="66"/>
      <c r="I215" s="66">
        <f>VLOOKUP($F$215,Tabisr,1)</f>
        <v>3537.16</v>
      </c>
      <c r="J215" s="79">
        <f t="shared" si="28"/>
        <v>756.889999999999</v>
      </c>
      <c r="K215" s="99">
        <f>VLOOKUP($F$215,Tabisr,4)</f>
        <v>0.1088</v>
      </c>
      <c r="L215" s="66">
        <f t="shared" si="29"/>
        <v>82.3496319999999</v>
      </c>
      <c r="M215" s="66">
        <f>VLOOKUP($F$215,Tabisr,3)</f>
        <v>207.75</v>
      </c>
      <c r="N215" s="67">
        <v>290.099632</v>
      </c>
      <c r="O215" s="66">
        <v>0</v>
      </c>
      <c r="P215" s="66">
        <v>0</v>
      </c>
      <c r="Q215" s="66">
        <v>0</v>
      </c>
      <c r="R215" s="66">
        <v>0</v>
      </c>
      <c r="S215" s="66">
        <v>0</v>
      </c>
      <c r="T215" s="107">
        <v>4403.950368</v>
      </c>
      <c r="U215" s="79">
        <v>4003.950368</v>
      </c>
    </row>
    <row r="216" spans="1:21">
      <c r="A216" s="69"/>
      <c r="B216" s="70"/>
      <c r="C216" s="71"/>
      <c r="D216" s="72"/>
      <c r="E216" s="73"/>
      <c r="F216" s="74">
        <f>+SUM(F206:F215)</f>
        <v>58858.335</v>
      </c>
      <c r="G216" s="74">
        <f>+SUM(G206:G215)</f>
        <v>3200</v>
      </c>
      <c r="H216" s="74">
        <f>+SUM(H206:H215)</f>
        <v>0</v>
      </c>
      <c r="I216" s="74"/>
      <c r="J216" s="74"/>
      <c r="K216" s="74"/>
      <c r="L216" s="74"/>
      <c r="M216" s="74"/>
      <c r="N216" s="102">
        <v>5514.66518</v>
      </c>
      <c r="O216" s="74">
        <v>0</v>
      </c>
      <c r="P216" s="74">
        <v>0</v>
      </c>
      <c r="Q216" s="74">
        <v>4270</v>
      </c>
      <c r="R216" s="74">
        <v>0</v>
      </c>
      <c r="S216" s="74">
        <v>0</v>
      </c>
      <c r="T216" s="74">
        <v>52273.66982</v>
      </c>
      <c r="U216" s="74">
        <v>49073.66982</v>
      </c>
    </row>
    <row r="217" spans="1:21">
      <c r="A217" s="69"/>
      <c r="B217" s="70"/>
      <c r="C217" s="71"/>
      <c r="D217" s="72"/>
      <c r="E217" s="73"/>
      <c r="F217" s="74"/>
      <c r="G217" s="74"/>
      <c r="H217" s="74"/>
      <c r="I217" s="74"/>
      <c r="J217" s="74"/>
      <c r="K217" s="74"/>
      <c r="L217" s="74"/>
      <c r="M217" s="74"/>
      <c r="N217" s="102"/>
      <c r="O217" s="74"/>
      <c r="P217" s="74"/>
      <c r="Q217" s="74"/>
      <c r="R217" s="74"/>
      <c r="S217" s="74"/>
      <c r="T217" s="74"/>
      <c r="U217" s="74"/>
    </row>
    <row r="218" spans="1:21">
      <c r="A218" s="69"/>
      <c r="B218" s="70"/>
      <c r="C218" s="71"/>
      <c r="D218" s="69"/>
      <c r="E218" s="69"/>
      <c r="F218" s="143"/>
      <c r="G218" s="69"/>
      <c r="H218" s="69"/>
      <c r="I218" s="69"/>
      <c r="J218" s="69"/>
      <c r="K218" s="69"/>
      <c r="L218" s="69"/>
      <c r="M218" s="69"/>
      <c r="N218" s="133"/>
      <c r="O218" s="69"/>
      <c r="P218" s="69"/>
      <c r="Q218" s="138"/>
      <c r="R218" s="69"/>
      <c r="S218" s="69"/>
      <c r="T218" s="143"/>
      <c r="U218" s="69"/>
    </row>
    <row r="219" spans="1:21">
      <c r="A219" s="40" t="s">
        <v>213</v>
      </c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106"/>
    </row>
    <row r="220" ht="24.75" customHeight="1" spans="1:21">
      <c r="A220" s="42" t="s">
        <v>5</v>
      </c>
      <c r="B220" s="76" t="s">
        <v>6</v>
      </c>
      <c r="C220" s="44" t="s">
        <v>7</v>
      </c>
      <c r="D220" s="44" t="s">
        <v>8</v>
      </c>
      <c r="E220" s="44" t="s">
        <v>9</v>
      </c>
      <c r="F220" s="44" t="s">
        <v>10</v>
      </c>
      <c r="G220" s="44" t="s">
        <v>11</v>
      </c>
      <c r="H220" s="44" t="s">
        <v>12</v>
      </c>
      <c r="I220" s="92" t="s">
        <v>13</v>
      </c>
      <c r="J220" s="92" t="s">
        <v>14</v>
      </c>
      <c r="K220" s="92" t="s">
        <v>15</v>
      </c>
      <c r="L220" s="92" t="s">
        <v>16</v>
      </c>
      <c r="M220" s="44" t="s">
        <v>17</v>
      </c>
      <c r="N220" s="44" t="s">
        <v>18</v>
      </c>
      <c r="O220" s="44" t="s">
        <v>19</v>
      </c>
      <c r="P220" s="44" t="s">
        <v>20</v>
      </c>
      <c r="Q220" s="44" t="s">
        <v>21</v>
      </c>
      <c r="R220" s="44" t="s">
        <v>22</v>
      </c>
      <c r="S220" s="44" t="s">
        <v>23</v>
      </c>
      <c r="T220" s="44" t="s">
        <v>24</v>
      </c>
      <c r="U220" s="44" t="s">
        <v>25</v>
      </c>
    </row>
    <row r="221" s="23" customFormat="1" ht="22.5" spans="1:21">
      <c r="A221" s="62">
        <v>101</v>
      </c>
      <c r="B221" s="81" t="s">
        <v>214</v>
      </c>
      <c r="C221" s="64" t="s">
        <v>215</v>
      </c>
      <c r="D221" s="78">
        <v>15</v>
      </c>
      <c r="E221" s="66">
        <v>760.5295</v>
      </c>
      <c r="F221" s="66">
        <f>D221*E221</f>
        <v>11407.9425</v>
      </c>
      <c r="G221" s="66"/>
      <c r="H221" s="62"/>
      <c r="I221" s="66">
        <f>VLOOKUP($F$221,Tabisr,1)</f>
        <v>8651.41</v>
      </c>
      <c r="J221" s="79">
        <f>+F221-I221</f>
        <v>2756.5325</v>
      </c>
      <c r="K221" s="99">
        <f>VLOOKUP($F$221,Tabisr,4)</f>
        <v>0.2136</v>
      </c>
      <c r="L221" s="66">
        <f>+J221*K221</f>
        <v>588.795342</v>
      </c>
      <c r="M221" s="66">
        <f>VLOOKUP($F$221,Tabisr,3)</f>
        <v>916.2</v>
      </c>
      <c r="N221" s="67">
        <v>1504.995342</v>
      </c>
      <c r="O221" s="66">
        <v>0</v>
      </c>
      <c r="P221" s="66">
        <v>0</v>
      </c>
      <c r="Q221" s="66">
        <v>0</v>
      </c>
      <c r="R221" s="66">
        <v>0</v>
      </c>
      <c r="S221" s="66">
        <v>0</v>
      </c>
      <c r="T221" s="107">
        <v>9902.947158</v>
      </c>
      <c r="U221" s="79">
        <v>9902.947158</v>
      </c>
    </row>
    <row r="222" spans="1:21">
      <c r="A222" s="62"/>
      <c r="B222" s="81" t="s">
        <v>38</v>
      </c>
      <c r="C222" s="64" t="s">
        <v>116</v>
      </c>
      <c r="D222" s="78">
        <v>0</v>
      </c>
      <c r="E222" s="66">
        <v>303.094</v>
      </c>
      <c r="F222" s="66">
        <f t="shared" ref="F222:F227" si="30">D222*E222</f>
        <v>0</v>
      </c>
      <c r="G222" s="66"/>
      <c r="H222" s="90"/>
      <c r="I222" s="66"/>
      <c r="J222" s="79"/>
      <c r="K222" s="99"/>
      <c r="L222" s="66">
        <f t="shared" ref="L222:L227" si="31">+J222*K222</f>
        <v>0</v>
      </c>
      <c r="M222" s="66"/>
      <c r="N222" s="67">
        <v>0</v>
      </c>
      <c r="O222" s="66"/>
      <c r="P222" s="66">
        <v>0</v>
      </c>
      <c r="Q222" s="66">
        <v>0</v>
      </c>
      <c r="R222" s="66">
        <v>0</v>
      </c>
      <c r="S222" s="66">
        <v>0</v>
      </c>
      <c r="T222" s="107">
        <v>0</v>
      </c>
      <c r="U222" s="79">
        <v>0</v>
      </c>
    </row>
    <row r="223" spans="1:21">
      <c r="A223" s="62">
        <v>103</v>
      </c>
      <c r="B223" s="81" t="s">
        <v>216</v>
      </c>
      <c r="C223" s="64" t="s">
        <v>39</v>
      </c>
      <c r="D223" s="78">
        <v>15</v>
      </c>
      <c r="E223" s="66">
        <v>359.099</v>
      </c>
      <c r="F223" s="67">
        <f t="shared" si="30"/>
        <v>5386.485</v>
      </c>
      <c r="G223" s="67">
        <v>400</v>
      </c>
      <c r="H223" s="68"/>
      <c r="I223" s="66">
        <f>VLOOKUP($F$223,Tabisr,1)</f>
        <v>3537.16</v>
      </c>
      <c r="J223" s="79">
        <f t="shared" ref="J223:J226" si="32">+F223-I223</f>
        <v>1849.325</v>
      </c>
      <c r="K223" s="99">
        <f>VLOOKUP($F$223,Tabisr,4)</f>
        <v>0.1088</v>
      </c>
      <c r="L223" s="66">
        <f t="shared" si="31"/>
        <v>201.20656</v>
      </c>
      <c r="M223" s="66">
        <f>VLOOKUP($F$223,Tabisr,3)</f>
        <v>207.75</v>
      </c>
      <c r="N223" s="67">
        <v>408.95656</v>
      </c>
      <c r="O223" s="66">
        <v>0</v>
      </c>
      <c r="P223" s="68">
        <v>0</v>
      </c>
      <c r="Q223" s="68">
        <v>0</v>
      </c>
      <c r="R223" s="68">
        <v>0</v>
      </c>
      <c r="S223" s="68">
        <v>0</v>
      </c>
      <c r="T223" s="107">
        <v>5377.52844</v>
      </c>
      <c r="U223" s="79">
        <v>4977.52844</v>
      </c>
    </row>
    <row r="224" spans="1:21">
      <c r="A224" s="62"/>
      <c r="B224" s="125" t="s">
        <v>217</v>
      </c>
      <c r="C224" s="64" t="s">
        <v>218</v>
      </c>
      <c r="D224" s="147"/>
      <c r="E224" s="147"/>
      <c r="F224" s="147"/>
      <c r="G224" s="147"/>
      <c r="H224" s="147"/>
      <c r="I224" s="147"/>
      <c r="J224" s="147"/>
      <c r="K224" s="147"/>
      <c r="L224" s="147"/>
      <c r="M224" s="147"/>
      <c r="N224" s="147"/>
      <c r="O224" s="147"/>
      <c r="P224" s="68">
        <v>0</v>
      </c>
      <c r="Q224" s="68">
        <v>0</v>
      </c>
      <c r="R224" s="68">
        <v>0</v>
      </c>
      <c r="S224" s="68">
        <v>0</v>
      </c>
      <c r="T224" s="107">
        <v>0</v>
      </c>
      <c r="U224" s="79">
        <v>0</v>
      </c>
    </row>
    <row r="225" spans="1:21">
      <c r="A225" s="62">
        <v>104</v>
      </c>
      <c r="B225" s="81" t="s">
        <v>219</v>
      </c>
      <c r="C225" s="64" t="s">
        <v>220</v>
      </c>
      <c r="D225" s="78">
        <v>15</v>
      </c>
      <c r="E225" s="66">
        <v>412.2405</v>
      </c>
      <c r="F225" s="66">
        <f t="shared" si="30"/>
        <v>6183.6075</v>
      </c>
      <c r="G225" s="66">
        <v>400</v>
      </c>
      <c r="H225" s="79"/>
      <c r="I225" s="66">
        <f>VLOOKUP($F$225,Tabisr,1)</f>
        <v>3537.16</v>
      </c>
      <c r="J225" s="79">
        <f t="shared" si="32"/>
        <v>2646.4475</v>
      </c>
      <c r="K225" s="99">
        <f>VLOOKUP($F$225,Tabisr,4)</f>
        <v>0.1088</v>
      </c>
      <c r="L225" s="66">
        <f t="shared" si="31"/>
        <v>287.933488</v>
      </c>
      <c r="M225" s="66">
        <f>VLOOKUP($F$225,Tabisr,3)</f>
        <v>207.75</v>
      </c>
      <c r="N225" s="67">
        <v>495.683488</v>
      </c>
      <c r="O225" s="66">
        <v>0</v>
      </c>
      <c r="P225" s="66">
        <v>0</v>
      </c>
      <c r="Q225" s="66">
        <v>0</v>
      </c>
      <c r="R225" s="66">
        <v>0</v>
      </c>
      <c r="S225" s="66">
        <v>0</v>
      </c>
      <c r="T225" s="107">
        <v>6087.924012</v>
      </c>
      <c r="U225" s="79">
        <v>5687.924012</v>
      </c>
    </row>
    <row r="226" spans="1:21">
      <c r="A226" s="62">
        <v>105</v>
      </c>
      <c r="B226" s="81" t="s">
        <v>221</v>
      </c>
      <c r="C226" s="64" t="s">
        <v>220</v>
      </c>
      <c r="D226" s="78">
        <v>15</v>
      </c>
      <c r="E226" s="66">
        <v>412.2405</v>
      </c>
      <c r="F226" s="66">
        <f t="shared" si="30"/>
        <v>6183.6075</v>
      </c>
      <c r="G226" s="66">
        <v>400</v>
      </c>
      <c r="H226" s="79"/>
      <c r="I226" s="66">
        <f>VLOOKUP($F$226,Tabisr,1)</f>
        <v>3537.16</v>
      </c>
      <c r="J226" s="79">
        <f t="shared" si="32"/>
        <v>2646.4475</v>
      </c>
      <c r="K226" s="99">
        <f>VLOOKUP($F$226,Tabisr,4)</f>
        <v>0.1088</v>
      </c>
      <c r="L226" s="66">
        <f t="shared" si="31"/>
        <v>287.933488</v>
      </c>
      <c r="M226" s="66">
        <f>VLOOKUP($F$226,Tabisr,3)</f>
        <v>207.75</v>
      </c>
      <c r="N226" s="67">
        <v>495.683488</v>
      </c>
      <c r="O226" s="66">
        <v>0</v>
      </c>
      <c r="P226" s="66">
        <v>0</v>
      </c>
      <c r="Q226" s="66">
        <v>0</v>
      </c>
      <c r="R226" s="66">
        <v>0</v>
      </c>
      <c r="S226" s="66">
        <v>0</v>
      </c>
      <c r="T226" s="107">
        <v>6087.924012</v>
      </c>
      <c r="U226" s="79">
        <v>5687.924012</v>
      </c>
    </row>
    <row r="227" spans="1:21">
      <c r="A227" s="62"/>
      <c r="B227" s="81" t="s">
        <v>38</v>
      </c>
      <c r="C227" s="64" t="s">
        <v>136</v>
      </c>
      <c r="D227" s="78"/>
      <c r="E227" s="66"/>
      <c r="F227" s="66">
        <f t="shared" si="30"/>
        <v>0</v>
      </c>
      <c r="G227" s="66"/>
      <c r="H227" s="79"/>
      <c r="I227" s="66">
        <f>VLOOKUP($F$226,Tabisr,1)</f>
        <v>3537.16</v>
      </c>
      <c r="J227" s="79"/>
      <c r="K227" s="99">
        <f>VLOOKUP($F$226,Tabisr,4)</f>
        <v>0.1088</v>
      </c>
      <c r="L227" s="66">
        <f t="shared" si="31"/>
        <v>0</v>
      </c>
      <c r="M227" s="66">
        <f>VLOOKUP($F$226,Tabisr,3)</f>
        <v>207.75</v>
      </c>
      <c r="N227" s="67"/>
      <c r="O227" s="66">
        <v>0</v>
      </c>
      <c r="P227" s="66">
        <v>0</v>
      </c>
      <c r="Q227" s="66">
        <v>0</v>
      </c>
      <c r="R227" s="66">
        <v>0</v>
      </c>
      <c r="S227" s="66">
        <v>0</v>
      </c>
      <c r="T227" s="107">
        <v>0</v>
      </c>
      <c r="U227" s="79">
        <v>0</v>
      </c>
    </row>
    <row r="228" spans="1:21">
      <c r="A228" s="62">
        <v>103</v>
      </c>
      <c r="B228" s="81" t="s">
        <v>222</v>
      </c>
      <c r="C228" s="64" t="s">
        <v>223</v>
      </c>
      <c r="D228" s="78">
        <v>15</v>
      </c>
      <c r="E228" s="66">
        <v>477.0545</v>
      </c>
      <c r="F228" s="66">
        <f t="shared" ref="F228:F231" si="33">D228*E228</f>
        <v>7155.8175</v>
      </c>
      <c r="G228" s="66">
        <v>400</v>
      </c>
      <c r="H228" s="62"/>
      <c r="I228" s="66">
        <f>VLOOKUP($F$228,Tabisr,1)</f>
        <v>6216.16</v>
      </c>
      <c r="J228" s="79">
        <f t="shared" ref="J228:J231" si="34">+F228-I228</f>
        <v>939.6575</v>
      </c>
      <c r="K228" s="99">
        <f>VLOOKUP($F$228,Tabisr,4)</f>
        <v>0.16</v>
      </c>
      <c r="L228" s="66">
        <f t="shared" ref="L228:L231" si="35">+J228*K228</f>
        <v>150.3452</v>
      </c>
      <c r="M228" s="66">
        <f>VLOOKUP($F$228,Tabisr,3)</f>
        <v>499.2</v>
      </c>
      <c r="N228" s="67">
        <v>649.5452</v>
      </c>
      <c r="O228" s="66">
        <v>0</v>
      </c>
      <c r="P228" s="68">
        <v>0</v>
      </c>
      <c r="Q228" s="68">
        <v>0</v>
      </c>
      <c r="R228" s="68">
        <v>0</v>
      </c>
      <c r="S228" s="68">
        <v>0</v>
      </c>
      <c r="T228" s="107">
        <v>6906.2723</v>
      </c>
      <c r="U228" s="79">
        <v>6506.2723</v>
      </c>
    </row>
    <row r="229" spans="1:21">
      <c r="A229" s="62">
        <v>107</v>
      </c>
      <c r="B229" s="81" t="s">
        <v>224</v>
      </c>
      <c r="C229" s="64" t="s">
        <v>225</v>
      </c>
      <c r="D229" s="78">
        <v>15</v>
      </c>
      <c r="E229" s="66">
        <v>303.094</v>
      </c>
      <c r="F229" s="66">
        <f t="shared" si="33"/>
        <v>4546.41</v>
      </c>
      <c r="G229" s="66">
        <v>400</v>
      </c>
      <c r="H229" s="62"/>
      <c r="I229" s="66">
        <f>VLOOKUP($F$229,Tabisr,1)</f>
        <v>3537.16</v>
      </c>
      <c r="J229" s="79">
        <f t="shared" si="34"/>
        <v>1009.25</v>
      </c>
      <c r="K229" s="99">
        <f>VLOOKUP($F$229,Tabisr,4)</f>
        <v>0.1088</v>
      </c>
      <c r="L229" s="66">
        <f t="shared" si="35"/>
        <v>109.8064</v>
      </c>
      <c r="M229" s="66">
        <f>VLOOKUP($F$229,Tabisr,3)</f>
        <v>207.75</v>
      </c>
      <c r="N229" s="67">
        <v>317.5564</v>
      </c>
      <c r="O229" s="66">
        <v>0</v>
      </c>
      <c r="P229" s="68">
        <v>0</v>
      </c>
      <c r="Q229" s="68">
        <v>0</v>
      </c>
      <c r="R229" s="68">
        <v>0</v>
      </c>
      <c r="S229" s="68">
        <v>0</v>
      </c>
      <c r="T229" s="107">
        <v>4628.8536</v>
      </c>
      <c r="U229" s="79">
        <v>4228.8536</v>
      </c>
    </row>
    <row r="230" spans="1:21">
      <c r="A230" s="45">
        <v>347</v>
      </c>
      <c r="B230" s="46" t="s">
        <v>226</v>
      </c>
      <c r="C230" s="47" t="s">
        <v>227</v>
      </c>
      <c r="D230" s="78">
        <v>15</v>
      </c>
      <c r="E230" s="66">
        <v>412.2405</v>
      </c>
      <c r="F230" s="66">
        <f t="shared" si="33"/>
        <v>6183.6075</v>
      </c>
      <c r="G230" s="66">
        <v>400</v>
      </c>
      <c r="H230" s="79"/>
      <c r="I230" s="66">
        <f>VLOOKUP($F$226,Tabisr,1)</f>
        <v>3537.16</v>
      </c>
      <c r="J230" s="79">
        <f t="shared" si="34"/>
        <v>2646.4475</v>
      </c>
      <c r="K230" s="99">
        <f>VLOOKUP($F$226,Tabisr,4)</f>
        <v>0.1088</v>
      </c>
      <c r="L230" s="66">
        <f t="shared" si="35"/>
        <v>287.933488</v>
      </c>
      <c r="M230" s="66">
        <f>VLOOKUP($F$226,Tabisr,3)</f>
        <v>207.75</v>
      </c>
      <c r="N230" s="67">
        <v>495.683488</v>
      </c>
      <c r="O230" s="66">
        <v>0</v>
      </c>
      <c r="P230" s="66">
        <v>0</v>
      </c>
      <c r="Q230" s="66">
        <v>0</v>
      </c>
      <c r="R230" s="66">
        <v>0</v>
      </c>
      <c r="S230" s="66">
        <v>0</v>
      </c>
      <c r="T230" s="107">
        <v>6087.924012</v>
      </c>
      <c r="U230" s="79">
        <v>5687.924012</v>
      </c>
    </row>
    <row r="231" spans="1:21">
      <c r="A231" s="45">
        <v>108</v>
      </c>
      <c r="B231" s="81" t="s">
        <v>38</v>
      </c>
      <c r="C231" s="84" t="s">
        <v>228</v>
      </c>
      <c r="D231" s="78">
        <v>0</v>
      </c>
      <c r="E231" s="61">
        <v>303.094</v>
      </c>
      <c r="F231" s="61">
        <f t="shared" si="33"/>
        <v>0</v>
      </c>
      <c r="G231" s="61"/>
      <c r="H231" s="113"/>
      <c r="I231" s="61"/>
      <c r="J231" s="104">
        <f t="shared" si="34"/>
        <v>0</v>
      </c>
      <c r="K231" s="98" t="e">
        <f>VLOOKUP($F$231,Tabisr,4)</f>
        <v>#N/A</v>
      </c>
      <c r="L231" s="61" t="e">
        <f t="shared" si="35"/>
        <v>#N/A</v>
      </c>
      <c r="M231" s="61" t="e">
        <f>VLOOKUP($F$231,Tabisr,3)</f>
        <v>#N/A</v>
      </c>
      <c r="N231" s="100"/>
      <c r="O231" s="61"/>
      <c r="P231" s="61">
        <v>0</v>
      </c>
      <c r="Q231" s="61">
        <v>0</v>
      </c>
      <c r="R231" s="61">
        <v>0</v>
      </c>
      <c r="S231" s="61">
        <v>0</v>
      </c>
      <c r="T231" s="50">
        <v>0</v>
      </c>
      <c r="U231" s="104">
        <v>0</v>
      </c>
    </row>
    <row r="232" spans="1:21">
      <c r="A232" s="69"/>
      <c r="B232" s="70"/>
      <c r="C232" s="71"/>
      <c r="D232" s="69"/>
      <c r="E232" s="69"/>
      <c r="F232" s="74">
        <f t="shared" ref="F232:U232" si="36">+SUM(F221:F231)</f>
        <v>47047.4775</v>
      </c>
      <c r="G232" s="74">
        <f t="shared" si="36"/>
        <v>2400</v>
      </c>
      <c r="H232" s="74">
        <f t="shared" si="36"/>
        <v>0</v>
      </c>
      <c r="I232" s="74">
        <f t="shared" si="36"/>
        <v>36090.53</v>
      </c>
      <c r="J232" s="74">
        <f t="shared" si="36"/>
        <v>14494.1075</v>
      </c>
      <c r="K232" s="74" t="e">
        <f t="shared" si="36"/>
        <v>#N/A</v>
      </c>
      <c r="L232" s="74" t="e">
        <f t="shared" si="36"/>
        <v>#N/A</v>
      </c>
      <c r="M232" s="74" t="e">
        <f t="shared" si="36"/>
        <v>#N/A</v>
      </c>
      <c r="N232" s="74">
        <v>4368.103966</v>
      </c>
      <c r="O232" s="74">
        <v>0</v>
      </c>
      <c r="P232" s="74">
        <v>0</v>
      </c>
      <c r="Q232" s="74">
        <v>0</v>
      </c>
      <c r="R232" s="74">
        <v>0</v>
      </c>
      <c r="S232" s="74">
        <v>0</v>
      </c>
      <c r="T232" s="74">
        <v>45079.373534</v>
      </c>
      <c r="U232" s="74">
        <v>42679.373534</v>
      </c>
    </row>
    <row r="233" spans="1:21">
      <c r="A233" s="69"/>
      <c r="B233" s="70"/>
      <c r="C233" s="71"/>
      <c r="D233" s="69"/>
      <c r="E233" s="138"/>
      <c r="F233" s="74"/>
      <c r="G233" s="74"/>
      <c r="H233" s="74"/>
      <c r="I233" s="74"/>
      <c r="J233" s="74"/>
      <c r="K233" s="74"/>
      <c r="L233" s="74"/>
      <c r="M233" s="74"/>
      <c r="N233" s="102"/>
      <c r="O233" s="74"/>
      <c r="P233" s="74"/>
      <c r="Q233" s="74"/>
      <c r="R233" s="74"/>
      <c r="S233" s="74"/>
      <c r="T233" s="74"/>
      <c r="U233" s="74"/>
    </row>
    <row r="234" spans="1:21">
      <c r="A234" s="69"/>
      <c r="B234" s="70"/>
      <c r="C234" s="71"/>
      <c r="D234" s="69"/>
      <c r="E234" s="69"/>
      <c r="F234" s="74"/>
      <c r="G234" s="74"/>
      <c r="H234" s="74"/>
      <c r="I234" s="74"/>
      <c r="J234" s="74"/>
      <c r="K234" s="74"/>
      <c r="L234" s="74"/>
      <c r="M234" s="74"/>
      <c r="N234" s="102"/>
      <c r="O234" s="74"/>
      <c r="P234" s="74"/>
      <c r="Q234" s="74"/>
      <c r="R234" s="74"/>
      <c r="S234" s="74"/>
      <c r="T234" s="74"/>
      <c r="U234" s="74"/>
    </row>
    <row r="235" spans="1:21">
      <c r="A235" s="40" t="s">
        <v>229</v>
      </c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106"/>
    </row>
    <row r="236" ht="25.5" customHeight="1" spans="1:21">
      <c r="A236" s="42" t="s">
        <v>5</v>
      </c>
      <c r="B236" s="76" t="s">
        <v>6</v>
      </c>
      <c r="C236" s="44" t="s">
        <v>7</v>
      </c>
      <c r="D236" s="44" t="s">
        <v>8</v>
      </c>
      <c r="E236" s="44" t="s">
        <v>9</v>
      </c>
      <c r="F236" s="44" t="s">
        <v>10</v>
      </c>
      <c r="G236" s="44" t="s">
        <v>11</v>
      </c>
      <c r="H236" s="44" t="s">
        <v>12</v>
      </c>
      <c r="I236" s="92" t="s">
        <v>13</v>
      </c>
      <c r="J236" s="92" t="s">
        <v>14</v>
      </c>
      <c r="K236" s="92" t="s">
        <v>15</v>
      </c>
      <c r="L236" s="92" t="s">
        <v>16</v>
      </c>
      <c r="M236" s="44" t="s">
        <v>17</v>
      </c>
      <c r="N236" s="44" t="s">
        <v>18</v>
      </c>
      <c r="O236" s="44" t="s">
        <v>19</v>
      </c>
      <c r="P236" s="44" t="s">
        <v>20</v>
      </c>
      <c r="Q236" s="44" t="s">
        <v>21</v>
      </c>
      <c r="R236" s="44" t="s">
        <v>22</v>
      </c>
      <c r="S236" s="44" t="s">
        <v>23</v>
      </c>
      <c r="T236" s="44" t="s">
        <v>24</v>
      </c>
      <c r="U236" s="44" t="s">
        <v>25</v>
      </c>
    </row>
    <row r="237" ht="25.5" customHeight="1" spans="1:21">
      <c r="A237" s="62">
        <v>109</v>
      </c>
      <c r="B237" s="81" t="s">
        <v>230</v>
      </c>
      <c r="C237" s="64" t="s">
        <v>231</v>
      </c>
      <c r="D237" s="78">
        <v>15</v>
      </c>
      <c r="E237" s="66">
        <v>760.5295</v>
      </c>
      <c r="F237" s="66">
        <f>D237*E237</f>
        <v>11407.9425</v>
      </c>
      <c r="G237" s="66"/>
      <c r="H237" s="62"/>
      <c r="I237" s="66">
        <f>VLOOKUP($F$237,Tabisr,1)</f>
        <v>8651.41</v>
      </c>
      <c r="J237" s="79">
        <f>+F237-I237</f>
        <v>2756.5325</v>
      </c>
      <c r="K237" s="99">
        <f>VLOOKUP($F$237,Tabisr,4)</f>
        <v>0.2136</v>
      </c>
      <c r="L237" s="66">
        <f>+J237*K237</f>
        <v>588.795342</v>
      </c>
      <c r="M237" s="66">
        <f>VLOOKUP($F$237,Tabisr,3)</f>
        <v>916.2</v>
      </c>
      <c r="N237" s="67">
        <v>1504.995342</v>
      </c>
      <c r="O237" s="66">
        <v>0</v>
      </c>
      <c r="P237" s="66">
        <v>0</v>
      </c>
      <c r="Q237" s="66">
        <v>0</v>
      </c>
      <c r="R237" s="66">
        <v>0</v>
      </c>
      <c r="S237" s="66">
        <v>0</v>
      </c>
      <c r="T237" s="107">
        <v>9902.947158</v>
      </c>
      <c r="U237" s="79">
        <v>9902.947158</v>
      </c>
    </row>
    <row r="238" ht="21" customHeight="1" spans="1:21">
      <c r="A238" s="45">
        <v>110</v>
      </c>
      <c r="B238" s="148" t="s">
        <v>232</v>
      </c>
      <c r="C238" s="47" t="s">
        <v>233</v>
      </c>
      <c r="D238" s="48">
        <v>15</v>
      </c>
      <c r="E238" s="61">
        <v>477.0545</v>
      </c>
      <c r="F238" s="61">
        <f>D238*E238</f>
        <v>7155.8175</v>
      </c>
      <c r="G238" s="61">
        <v>400</v>
      </c>
      <c r="H238" s="45"/>
      <c r="I238" s="61">
        <f>VLOOKUP($F$238,Tabisr,1)</f>
        <v>6216.16</v>
      </c>
      <c r="J238" s="104">
        <f>+F238-I238</f>
        <v>939.6575</v>
      </c>
      <c r="K238" s="98">
        <f>VLOOKUP($F$238,Tabisr,4)</f>
        <v>0.16</v>
      </c>
      <c r="L238" s="61">
        <f>+J238*K238</f>
        <v>150.3452</v>
      </c>
      <c r="M238" s="61">
        <f>VLOOKUP($F$238,Tabisr,3)</f>
        <v>499.2</v>
      </c>
      <c r="N238" s="100">
        <v>649.5452</v>
      </c>
      <c r="O238" s="61">
        <v>0</v>
      </c>
      <c r="P238" s="61">
        <v>0</v>
      </c>
      <c r="Q238" s="61">
        <v>0</v>
      </c>
      <c r="R238" s="61">
        <v>0</v>
      </c>
      <c r="S238" s="61">
        <v>0</v>
      </c>
      <c r="T238" s="50">
        <v>6906.2723</v>
      </c>
      <c r="U238" s="104">
        <v>6506.2723</v>
      </c>
    </row>
    <row r="239" spans="1:21">
      <c r="A239" s="62">
        <v>94</v>
      </c>
      <c r="B239" s="81" t="s">
        <v>234</v>
      </c>
      <c r="C239" s="64" t="s">
        <v>39</v>
      </c>
      <c r="D239" s="78">
        <v>15</v>
      </c>
      <c r="E239" s="144">
        <v>315.04</v>
      </c>
      <c r="F239" s="66">
        <f>D239*E239</f>
        <v>4725.6</v>
      </c>
      <c r="G239" s="66">
        <v>400</v>
      </c>
      <c r="H239" s="62"/>
      <c r="I239" s="66">
        <f>VLOOKUP($F$239,Tabisr,1)</f>
        <v>3537.16</v>
      </c>
      <c r="J239" s="79">
        <f>+F239-I239</f>
        <v>1188.44</v>
      </c>
      <c r="K239" s="99">
        <f>VLOOKUP($F$239,Tabisr,4)</f>
        <v>0.1088</v>
      </c>
      <c r="L239" s="66">
        <f>+J239*K239</f>
        <v>129.302272</v>
      </c>
      <c r="M239" s="66">
        <f>VLOOKUP($F$239,Tabisr,3)</f>
        <v>207.75</v>
      </c>
      <c r="N239" s="100">
        <v>337.052272</v>
      </c>
      <c r="O239" s="66">
        <v>0</v>
      </c>
      <c r="P239" s="152">
        <v>0</v>
      </c>
      <c r="Q239" s="68">
        <v>0</v>
      </c>
      <c r="R239" s="68">
        <v>0</v>
      </c>
      <c r="S239" s="68">
        <v>0</v>
      </c>
      <c r="T239" s="107">
        <v>4788.547728</v>
      </c>
      <c r="U239" s="79">
        <v>4388.547728</v>
      </c>
    </row>
    <row r="240" spans="1:21">
      <c r="A240" s="62"/>
      <c r="B240" s="81" t="s">
        <v>38</v>
      </c>
      <c r="C240" s="64" t="s">
        <v>235</v>
      </c>
      <c r="D240" s="78"/>
      <c r="E240" s="66">
        <v>0</v>
      </c>
      <c r="F240" s="66"/>
      <c r="G240" s="66"/>
      <c r="H240" s="66"/>
      <c r="I240" s="66"/>
      <c r="J240" s="79"/>
      <c r="K240" s="99"/>
      <c r="L240" s="66"/>
      <c r="M240" s="66"/>
      <c r="N240" s="67"/>
      <c r="O240" s="66"/>
      <c r="P240" s="68">
        <v>0</v>
      </c>
      <c r="Q240" s="68">
        <v>0</v>
      </c>
      <c r="R240" s="68">
        <v>0</v>
      </c>
      <c r="S240" s="68">
        <v>0</v>
      </c>
      <c r="T240" s="107">
        <v>0</v>
      </c>
      <c r="U240" s="79">
        <v>0</v>
      </c>
    </row>
    <row r="241" spans="1:21">
      <c r="A241" s="62">
        <v>112</v>
      </c>
      <c r="B241" s="81" t="s">
        <v>236</v>
      </c>
      <c r="C241" s="64" t="s">
        <v>220</v>
      </c>
      <c r="D241" s="78">
        <v>15</v>
      </c>
      <c r="E241" s="66">
        <v>412.2405</v>
      </c>
      <c r="F241" s="66">
        <f>D241*E241</f>
        <v>6183.6075</v>
      </c>
      <c r="G241" s="66">
        <v>400</v>
      </c>
      <c r="H241" s="62"/>
      <c r="I241" s="66">
        <f>VLOOKUP($F$241,Tabisr,1)</f>
        <v>3537.16</v>
      </c>
      <c r="J241" s="79">
        <f>+F241-I241</f>
        <v>2646.4475</v>
      </c>
      <c r="K241" s="99">
        <f>VLOOKUP($F$241,Tabisr,4)</f>
        <v>0.1088</v>
      </c>
      <c r="L241" s="66">
        <f>+J241*K241</f>
        <v>287.933488</v>
      </c>
      <c r="M241" s="66">
        <f>VLOOKUP($F$241,Tabisr,3)</f>
        <v>207.75</v>
      </c>
      <c r="N241" s="67">
        <v>495.683488</v>
      </c>
      <c r="O241" s="66">
        <v>0</v>
      </c>
      <c r="P241" s="66">
        <v>0</v>
      </c>
      <c r="Q241" s="66">
        <v>0</v>
      </c>
      <c r="R241" s="66">
        <v>0</v>
      </c>
      <c r="S241" s="66">
        <v>0</v>
      </c>
      <c r="T241" s="107">
        <v>6087.924012</v>
      </c>
      <c r="U241" s="79">
        <v>5687.924012</v>
      </c>
    </row>
    <row r="242" s="23" customFormat="1" ht="11.25" spans="1:21">
      <c r="A242" s="62">
        <v>113</v>
      </c>
      <c r="B242" s="81" t="s">
        <v>237</v>
      </c>
      <c r="C242" s="64" t="s">
        <v>136</v>
      </c>
      <c r="D242" s="78">
        <v>15</v>
      </c>
      <c r="E242" s="66">
        <v>303.094</v>
      </c>
      <c r="F242" s="66">
        <f>D242*E242</f>
        <v>4546.41</v>
      </c>
      <c r="G242" s="66">
        <v>400</v>
      </c>
      <c r="H242" s="66"/>
      <c r="I242" s="66">
        <f>VLOOKUP($F$242,Tabisr,1)</f>
        <v>3537.16</v>
      </c>
      <c r="J242" s="79">
        <f>+F242-I242</f>
        <v>1009.25</v>
      </c>
      <c r="K242" s="99">
        <f>VLOOKUP($F$242,Tabisr,4)</f>
        <v>0.1088</v>
      </c>
      <c r="L242" s="66">
        <f>+J242*K242</f>
        <v>109.8064</v>
      </c>
      <c r="M242" s="66">
        <f>VLOOKUP($F$242,Tabisr,3)</f>
        <v>207.75</v>
      </c>
      <c r="N242" s="66">
        <v>317.5564</v>
      </c>
      <c r="O242" s="66">
        <v>0</v>
      </c>
      <c r="P242" s="68">
        <v>0</v>
      </c>
      <c r="Q242" s="68">
        <v>0</v>
      </c>
      <c r="R242" s="68">
        <v>0</v>
      </c>
      <c r="S242" s="68">
        <v>0</v>
      </c>
      <c r="T242" s="107">
        <v>4628.8536</v>
      </c>
      <c r="U242" s="79">
        <v>4228.8536</v>
      </c>
    </row>
    <row r="243" spans="1:21">
      <c r="A243" s="69"/>
      <c r="B243" s="70"/>
      <c r="C243" s="71"/>
      <c r="D243" s="69"/>
      <c r="E243" s="74"/>
      <c r="F243" s="74">
        <f>SUM(F237:F242)</f>
        <v>34019.3775</v>
      </c>
      <c r="G243" s="74">
        <f>SUM(G237:G242)</f>
        <v>1600</v>
      </c>
      <c r="H243" s="74">
        <f>SUM(H237:H242)</f>
        <v>0</v>
      </c>
      <c r="I243" s="74"/>
      <c r="J243" s="74"/>
      <c r="K243" s="74"/>
      <c r="L243" s="74"/>
      <c r="M243" s="74"/>
      <c r="N243" s="102">
        <v>3304.832702</v>
      </c>
      <c r="O243" s="74">
        <v>0</v>
      </c>
      <c r="P243" s="74">
        <v>0</v>
      </c>
      <c r="Q243" s="74">
        <v>0</v>
      </c>
      <c r="R243" s="74">
        <v>0</v>
      </c>
      <c r="S243" s="74">
        <v>0</v>
      </c>
      <c r="T243" s="74">
        <v>32314.544798</v>
      </c>
      <c r="U243" s="74">
        <v>30714.544798</v>
      </c>
    </row>
    <row r="244" spans="1:21">
      <c r="A244" s="69"/>
      <c r="B244" s="70"/>
      <c r="C244" s="71"/>
      <c r="D244" s="69"/>
      <c r="E244" s="74"/>
      <c r="F244" s="74"/>
      <c r="G244" s="74"/>
      <c r="H244" s="74"/>
      <c r="I244" s="74"/>
      <c r="J244" s="74"/>
      <c r="K244" s="74"/>
      <c r="L244" s="74"/>
      <c r="M244" s="74"/>
      <c r="N244" s="102"/>
      <c r="O244" s="74"/>
      <c r="P244" s="74"/>
      <c r="Q244" s="74"/>
      <c r="R244" s="74"/>
      <c r="S244" s="74"/>
      <c r="T244" s="74"/>
      <c r="U244" s="74"/>
    </row>
    <row r="245" spans="1:21">
      <c r="A245" s="69"/>
      <c r="B245" s="70"/>
      <c r="C245" s="71"/>
      <c r="D245" s="69"/>
      <c r="E245" s="74"/>
      <c r="F245" s="74"/>
      <c r="G245" s="74"/>
      <c r="H245" s="74"/>
      <c r="I245" s="74"/>
      <c r="J245" s="74"/>
      <c r="K245" s="74"/>
      <c r="L245" s="74"/>
      <c r="M245" s="74"/>
      <c r="N245" s="102"/>
      <c r="O245" s="74"/>
      <c r="P245" s="74"/>
      <c r="Q245" s="74"/>
      <c r="R245" s="74"/>
      <c r="S245" s="74"/>
      <c r="T245" s="74"/>
      <c r="U245" s="74"/>
    </row>
    <row r="246" customHeight="1" spans="1:21">
      <c r="A246" s="149" t="s">
        <v>238</v>
      </c>
      <c r="B246" s="150"/>
      <c r="C246" s="150"/>
      <c r="D246" s="150"/>
      <c r="E246" s="150"/>
      <c r="F246" s="150"/>
      <c r="G246" s="150"/>
      <c r="H246" s="150"/>
      <c r="I246" s="150"/>
      <c r="J246" s="150"/>
      <c r="K246" s="150"/>
      <c r="L246" s="150"/>
      <c r="M246" s="150"/>
      <c r="N246" s="150"/>
      <c r="O246" s="150"/>
      <c r="P246" s="150"/>
      <c r="Q246" s="150"/>
      <c r="R246" s="150"/>
      <c r="S246" s="150"/>
      <c r="T246" s="150"/>
      <c r="U246" s="154"/>
    </row>
    <row r="247" ht="25.5" customHeight="1" spans="1:21">
      <c r="A247" s="42" t="s">
        <v>5</v>
      </c>
      <c r="B247" s="76" t="s">
        <v>6</v>
      </c>
      <c r="C247" s="44" t="s">
        <v>7</v>
      </c>
      <c r="D247" s="44" t="s">
        <v>8</v>
      </c>
      <c r="E247" s="44" t="s">
        <v>9</v>
      </c>
      <c r="F247" s="44" t="s">
        <v>10</v>
      </c>
      <c r="G247" s="44" t="s">
        <v>11</v>
      </c>
      <c r="H247" s="44" t="s">
        <v>12</v>
      </c>
      <c r="I247" s="92" t="s">
        <v>13</v>
      </c>
      <c r="J247" s="92" t="s">
        <v>14</v>
      </c>
      <c r="K247" s="92" t="s">
        <v>15</v>
      </c>
      <c r="L247" s="92" t="s">
        <v>16</v>
      </c>
      <c r="M247" s="44" t="s">
        <v>17</v>
      </c>
      <c r="N247" s="44" t="s">
        <v>18</v>
      </c>
      <c r="O247" s="44" t="s">
        <v>19</v>
      </c>
      <c r="P247" s="44" t="s">
        <v>20</v>
      </c>
      <c r="Q247" s="44" t="s">
        <v>21</v>
      </c>
      <c r="R247" s="44" t="s">
        <v>22</v>
      </c>
      <c r="S247" s="44" t="s">
        <v>23</v>
      </c>
      <c r="T247" s="44" t="s">
        <v>24</v>
      </c>
      <c r="U247" s="44" t="s">
        <v>25</v>
      </c>
    </row>
    <row r="248" ht="22.5" customHeight="1" spans="1:21">
      <c r="A248" s="62">
        <v>114</v>
      </c>
      <c r="B248" s="81" t="s">
        <v>239</v>
      </c>
      <c r="C248" s="64" t="s">
        <v>240</v>
      </c>
      <c r="D248" s="116">
        <v>15</v>
      </c>
      <c r="E248" s="66">
        <v>760.5295</v>
      </c>
      <c r="F248" s="66">
        <f>D248*E248</f>
        <v>11407.9425</v>
      </c>
      <c r="G248" s="66"/>
      <c r="H248" s="66"/>
      <c r="I248" s="66">
        <f>VLOOKUP($F$248,Tabisr,1)</f>
        <v>8651.41</v>
      </c>
      <c r="J248" s="79">
        <f>+F248-I248</f>
        <v>2756.5325</v>
      </c>
      <c r="K248" s="99">
        <f>VLOOKUP($F$248,Tabisr,4)</f>
        <v>0.2136</v>
      </c>
      <c r="L248" s="66">
        <f>+J248*K248</f>
        <v>588.795342</v>
      </c>
      <c r="M248" s="66">
        <f>VLOOKUP($F$248,Tabisr,3)</f>
        <v>916.2</v>
      </c>
      <c r="N248" s="67">
        <v>1504.995342</v>
      </c>
      <c r="O248" s="66">
        <v>0</v>
      </c>
      <c r="P248" s="66">
        <v>0</v>
      </c>
      <c r="Q248" s="66">
        <v>0</v>
      </c>
      <c r="R248" s="66">
        <v>0</v>
      </c>
      <c r="S248" s="66">
        <v>0</v>
      </c>
      <c r="T248" s="107">
        <v>9902.947158</v>
      </c>
      <c r="U248" s="79">
        <v>9902.947158</v>
      </c>
    </row>
    <row r="249" spans="1:21">
      <c r="A249" s="69"/>
      <c r="B249" s="70"/>
      <c r="C249" s="71"/>
      <c r="D249" s="69"/>
      <c r="E249" s="74"/>
      <c r="F249" s="74">
        <f t="shared" ref="F249:U249" si="37">SUM(F248)</f>
        <v>11407.9425</v>
      </c>
      <c r="G249" s="74">
        <f t="shared" si="37"/>
        <v>0</v>
      </c>
      <c r="H249" s="74">
        <f t="shared" si="37"/>
        <v>0</v>
      </c>
      <c r="I249" s="74">
        <f t="shared" si="37"/>
        <v>8651.41</v>
      </c>
      <c r="J249" s="74">
        <f t="shared" si="37"/>
        <v>2756.5325</v>
      </c>
      <c r="K249" s="74">
        <f t="shared" si="37"/>
        <v>0.2136</v>
      </c>
      <c r="L249" s="74">
        <f t="shared" si="37"/>
        <v>588.795342</v>
      </c>
      <c r="M249" s="74">
        <f t="shared" si="37"/>
        <v>916.2</v>
      </c>
      <c r="N249" s="102">
        <v>1504.995342</v>
      </c>
      <c r="O249" s="74">
        <v>0</v>
      </c>
      <c r="P249" s="74">
        <v>0</v>
      </c>
      <c r="Q249" s="74">
        <v>0</v>
      </c>
      <c r="R249" s="74">
        <v>0</v>
      </c>
      <c r="S249" s="74">
        <v>0</v>
      </c>
      <c r="T249" s="74">
        <v>9902.947158</v>
      </c>
      <c r="U249" s="74">
        <v>9902.947158</v>
      </c>
    </row>
    <row r="250" spans="1:21">
      <c r="A250" s="69"/>
      <c r="B250" s="70"/>
      <c r="C250" s="71"/>
      <c r="D250" s="69"/>
      <c r="E250" s="74"/>
      <c r="F250" s="74"/>
      <c r="G250" s="74"/>
      <c r="H250" s="74"/>
      <c r="I250" s="74"/>
      <c r="J250" s="74"/>
      <c r="K250" s="74"/>
      <c r="L250" s="74"/>
      <c r="M250" s="74"/>
      <c r="N250" s="102"/>
      <c r="O250" s="74"/>
      <c r="P250" s="74"/>
      <c r="Q250" s="74"/>
      <c r="R250" s="74"/>
      <c r="S250" s="74"/>
      <c r="T250" s="74"/>
      <c r="U250" s="74"/>
    </row>
    <row r="251" spans="1:21">
      <c r="A251" s="69"/>
      <c r="B251" s="70"/>
      <c r="C251" s="71"/>
      <c r="D251" s="69"/>
      <c r="E251" s="69"/>
      <c r="F251" s="74"/>
      <c r="G251" s="74"/>
      <c r="H251" s="74"/>
      <c r="I251" s="74"/>
      <c r="J251" s="74"/>
      <c r="K251" s="74"/>
      <c r="L251" s="74"/>
      <c r="M251" s="74"/>
      <c r="N251" s="102"/>
      <c r="O251" s="74"/>
      <c r="P251" s="74"/>
      <c r="Q251" s="74"/>
      <c r="R251" s="74"/>
      <c r="S251" s="74"/>
      <c r="T251" s="74"/>
      <c r="U251" s="74"/>
    </row>
    <row r="252" customHeight="1" spans="1:21">
      <c r="A252" s="123" t="s">
        <v>241</v>
      </c>
      <c r="B252" s="124"/>
      <c r="C252" s="124"/>
      <c r="D252" s="124"/>
      <c r="E252" s="124"/>
      <c r="F252" s="124"/>
      <c r="G252" s="124"/>
      <c r="H252" s="124"/>
      <c r="I252" s="124"/>
      <c r="J252" s="124"/>
      <c r="K252" s="124"/>
      <c r="L252" s="124"/>
      <c r="M252" s="124"/>
      <c r="N252" s="124"/>
      <c r="O252" s="124"/>
      <c r="P252" s="124"/>
      <c r="Q252" s="124"/>
      <c r="R252" s="124"/>
      <c r="S252" s="124"/>
      <c r="T252" s="124"/>
      <c r="U252" s="139"/>
    </row>
    <row r="253" ht="25.9" customHeight="1" spans="1:21">
      <c r="A253" s="42" t="s">
        <v>5</v>
      </c>
      <c r="B253" s="76" t="s">
        <v>6</v>
      </c>
      <c r="C253" s="44" t="s">
        <v>7</v>
      </c>
      <c r="D253" s="44" t="s">
        <v>8</v>
      </c>
      <c r="E253" s="44" t="s">
        <v>9</v>
      </c>
      <c r="F253" s="44" t="s">
        <v>10</v>
      </c>
      <c r="G253" s="44" t="s">
        <v>11</v>
      </c>
      <c r="H253" s="44" t="s">
        <v>12</v>
      </c>
      <c r="I253" s="92" t="s">
        <v>13</v>
      </c>
      <c r="J253" s="92" t="s">
        <v>14</v>
      </c>
      <c r="K253" s="92" t="s">
        <v>15</v>
      </c>
      <c r="L253" s="92" t="s">
        <v>16</v>
      </c>
      <c r="M253" s="44" t="s">
        <v>17</v>
      </c>
      <c r="N253" s="44" t="s">
        <v>18</v>
      </c>
      <c r="O253" s="44" t="s">
        <v>19</v>
      </c>
      <c r="P253" s="44" t="s">
        <v>20</v>
      </c>
      <c r="Q253" s="44" t="s">
        <v>21</v>
      </c>
      <c r="R253" s="44" t="s">
        <v>22</v>
      </c>
      <c r="S253" s="44" t="s">
        <v>23</v>
      </c>
      <c r="T253" s="44" t="s">
        <v>24</v>
      </c>
      <c r="U253" s="44" t="s">
        <v>25</v>
      </c>
    </row>
    <row r="254" ht="21" customHeight="1" spans="1:21">
      <c r="A254" s="62">
        <v>23</v>
      </c>
      <c r="B254" s="81" t="s">
        <v>242</v>
      </c>
      <c r="C254" s="64" t="s">
        <v>243</v>
      </c>
      <c r="D254" s="78">
        <v>15</v>
      </c>
      <c r="E254" s="66">
        <v>760.5295</v>
      </c>
      <c r="F254" s="66">
        <f>D254*E254</f>
        <v>11407.9425</v>
      </c>
      <c r="G254" s="66"/>
      <c r="H254" s="66"/>
      <c r="I254" s="66">
        <f>VLOOKUP($F$254,Tabisr,1)</f>
        <v>8651.41</v>
      </c>
      <c r="J254" s="79">
        <f>+F254-I254</f>
        <v>2756.5325</v>
      </c>
      <c r="K254" s="99">
        <f>VLOOKUP($F$254,Tabisr,4)</f>
        <v>0.2136</v>
      </c>
      <c r="L254" s="66">
        <f>+J254*K254</f>
        <v>588.795342</v>
      </c>
      <c r="M254" s="66">
        <f>VLOOKUP($F$254,Tabisr,3)</f>
        <v>916.2</v>
      </c>
      <c r="N254" s="101">
        <v>1504.995342</v>
      </c>
      <c r="O254" s="66"/>
      <c r="P254" s="66">
        <v>0</v>
      </c>
      <c r="Q254" s="66">
        <v>0</v>
      </c>
      <c r="R254" s="66">
        <v>0</v>
      </c>
      <c r="S254" s="66">
        <v>0</v>
      </c>
      <c r="T254" s="107">
        <v>9902.947158</v>
      </c>
      <c r="U254" s="79">
        <v>9902.947158</v>
      </c>
    </row>
    <row r="255" ht="21.75" customHeight="1" spans="1:21">
      <c r="A255" s="62"/>
      <c r="B255" s="46" t="s">
        <v>44</v>
      </c>
      <c r="C255" s="64" t="s">
        <v>244</v>
      </c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153"/>
      <c r="O255" s="82"/>
      <c r="P255" s="66">
        <v>0</v>
      </c>
      <c r="Q255" s="66">
        <v>0</v>
      </c>
      <c r="R255" s="66">
        <v>0</v>
      </c>
      <c r="S255" s="66">
        <v>0</v>
      </c>
      <c r="T255" s="107">
        <v>0</v>
      </c>
      <c r="U255" s="79">
        <v>0</v>
      </c>
    </row>
    <row r="256" ht="22.5" spans="1:21">
      <c r="A256" s="45">
        <v>54</v>
      </c>
      <c r="B256" s="46" t="s">
        <v>245</v>
      </c>
      <c r="C256" s="84" t="s">
        <v>246</v>
      </c>
      <c r="D256" s="115">
        <v>15</v>
      </c>
      <c r="E256" s="61">
        <v>477.0545</v>
      </c>
      <c r="F256" s="61">
        <f>D256*E256</f>
        <v>7155.8175</v>
      </c>
      <c r="G256" s="61">
        <v>400</v>
      </c>
      <c r="H256" s="151"/>
      <c r="I256" s="61">
        <f>VLOOKUP($F$256,Tabisr,1)</f>
        <v>6216.16</v>
      </c>
      <c r="J256" s="104">
        <f>+F256-I256</f>
        <v>939.6575</v>
      </c>
      <c r="K256" s="98">
        <f>VLOOKUP($F$256,Tabisr,4)</f>
        <v>0.16</v>
      </c>
      <c r="L256" s="61">
        <f>+J256*K256</f>
        <v>150.3452</v>
      </c>
      <c r="M256" s="61">
        <f>VLOOKUP($F$256,Tabisr,3)</f>
        <v>499.2</v>
      </c>
      <c r="N256" s="94">
        <v>649.5452</v>
      </c>
      <c r="O256" s="61">
        <v>0</v>
      </c>
      <c r="P256" s="61">
        <v>0</v>
      </c>
      <c r="Q256" s="61">
        <v>0</v>
      </c>
      <c r="R256" s="61">
        <v>0</v>
      </c>
      <c r="S256" s="61"/>
      <c r="T256" s="50">
        <v>6906.2723</v>
      </c>
      <c r="U256" s="104">
        <v>6506.2723</v>
      </c>
    </row>
    <row r="257" ht="22.5" spans="1:21">
      <c r="A257" s="62">
        <v>115</v>
      </c>
      <c r="B257" s="81" t="s">
        <v>247</v>
      </c>
      <c r="C257" s="64" t="s">
        <v>248</v>
      </c>
      <c r="D257" s="116">
        <v>15</v>
      </c>
      <c r="E257" s="66">
        <v>359.099</v>
      </c>
      <c r="F257" s="66">
        <f>D257*E257</f>
        <v>5386.485</v>
      </c>
      <c r="G257" s="66">
        <v>400</v>
      </c>
      <c r="H257" s="62"/>
      <c r="I257" s="66">
        <f>VLOOKUP($F$257,Tabisr,1)</f>
        <v>3537.16</v>
      </c>
      <c r="J257" s="79">
        <f>+F257-I257</f>
        <v>1849.325</v>
      </c>
      <c r="K257" s="99">
        <f>VLOOKUP($F$257,Tabisr,4)</f>
        <v>0.1088</v>
      </c>
      <c r="L257" s="66">
        <f>+J257*K257</f>
        <v>201.20656</v>
      </c>
      <c r="M257" s="66">
        <f>VLOOKUP($F$257,Tabisr,3)</f>
        <v>207.75</v>
      </c>
      <c r="N257" s="101">
        <v>408.95656</v>
      </c>
      <c r="O257" s="66">
        <v>0</v>
      </c>
      <c r="P257" s="66">
        <v>0</v>
      </c>
      <c r="Q257" s="66">
        <v>0</v>
      </c>
      <c r="R257" s="66">
        <v>0</v>
      </c>
      <c r="S257" s="66">
        <v>0</v>
      </c>
      <c r="T257" s="107">
        <v>5377.52844</v>
      </c>
      <c r="U257" s="79">
        <v>4977.52844</v>
      </c>
    </row>
    <row r="258" spans="1:21">
      <c r="A258" s="62">
        <v>27</v>
      </c>
      <c r="B258" s="81" t="s">
        <v>249</v>
      </c>
      <c r="C258" s="64" t="s">
        <v>39</v>
      </c>
      <c r="D258" s="116">
        <v>15</v>
      </c>
      <c r="E258" s="152">
        <v>315.04</v>
      </c>
      <c r="F258" s="155">
        <f>D258*E258</f>
        <v>4725.6</v>
      </c>
      <c r="G258" s="155">
        <v>400</v>
      </c>
      <c r="H258" s="155"/>
      <c r="I258" s="66">
        <f>VLOOKUP($F$258,Tabisr,1)</f>
        <v>3537.16</v>
      </c>
      <c r="J258" s="79">
        <f>+F258-I258</f>
        <v>1188.44</v>
      </c>
      <c r="K258" s="99">
        <f>VLOOKUP($F$258,Tabisr,4)</f>
        <v>0.1088</v>
      </c>
      <c r="L258" s="155">
        <f>+J258*K258</f>
        <v>129.302272</v>
      </c>
      <c r="M258" s="66">
        <f>VLOOKUP($F$258,Tabisr,3)</f>
        <v>207.75</v>
      </c>
      <c r="N258" s="101">
        <v>337.052272</v>
      </c>
      <c r="O258" s="66">
        <v>0</v>
      </c>
      <c r="P258" s="66">
        <v>0</v>
      </c>
      <c r="Q258" s="66">
        <v>0</v>
      </c>
      <c r="R258" s="66">
        <v>0</v>
      </c>
      <c r="S258" s="66">
        <v>0</v>
      </c>
      <c r="T258" s="107">
        <v>4788.547728</v>
      </c>
      <c r="U258" s="79">
        <v>4388.547728</v>
      </c>
    </row>
    <row r="259" spans="1:21">
      <c r="A259" s="69"/>
      <c r="B259" s="70"/>
      <c r="C259" s="71"/>
      <c r="D259" s="72"/>
      <c r="E259" s="73"/>
      <c r="F259" s="86">
        <f>+SUM(F254:F258)</f>
        <v>28675.845</v>
      </c>
      <c r="G259" s="86">
        <f>+SUM(G254:G258)</f>
        <v>1200</v>
      </c>
      <c r="H259" s="86">
        <f>+SUM(H254:H258)</f>
        <v>0</v>
      </c>
      <c r="I259" s="86"/>
      <c r="J259" s="86"/>
      <c r="K259" s="86"/>
      <c r="L259" s="86"/>
      <c r="M259" s="86"/>
      <c r="N259" s="86">
        <v>2900.549374</v>
      </c>
      <c r="O259" s="86">
        <v>0</v>
      </c>
      <c r="P259" s="86">
        <v>0</v>
      </c>
      <c r="Q259" s="86">
        <v>0</v>
      </c>
      <c r="R259" s="86">
        <v>0</v>
      </c>
      <c r="S259" s="86">
        <v>0</v>
      </c>
      <c r="T259" s="86">
        <v>26975.295626</v>
      </c>
      <c r="U259" s="86">
        <v>25775.295626</v>
      </c>
    </row>
    <row r="260" spans="1:21">
      <c r="A260" s="69"/>
      <c r="B260" s="70"/>
      <c r="C260" s="71"/>
      <c r="D260" s="72"/>
      <c r="E260" s="73"/>
      <c r="F260" s="86"/>
      <c r="G260" s="86"/>
      <c r="H260" s="86"/>
      <c r="I260" s="86"/>
      <c r="J260" s="86"/>
      <c r="K260" s="86"/>
      <c r="L260" s="86"/>
      <c r="M260" s="86"/>
      <c r="N260" s="89"/>
      <c r="O260" s="86"/>
      <c r="P260" s="86"/>
      <c r="Q260" s="86"/>
      <c r="R260" s="86"/>
      <c r="S260" s="86"/>
      <c r="T260" s="86"/>
      <c r="U260" s="86"/>
    </row>
    <row r="261" spans="1:21">
      <c r="A261" s="69"/>
      <c r="B261" s="70"/>
      <c r="C261" s="71"/>
      <c r="D261" s="69"/>
      <c r="E261" s="69"/>
      <c r="F261" s="74"/>
      <c r="G261" s="74"/>
      <c r="H261" s="74"/>
      <c r="I261" s="74"/>
      <c r="J261" s="74"/>
      <c r="K261" s="74"/>
      <c r="L261" s="74"/>
      <c r="M261" s="74"/>
      <c r="N261" s="102"/>
      <c r="O261" s="74"/>
      <c r="P261" s="74"/>
      <c r="Q261" s="74"/>
      <c r="R261" s="74"/>
      <c r="S261" s="74"/>
      <c r="T261" s="74"/>
      <c r="U261" s="74"/>
    </row>
    <row r="262" spans="1:21">
      <c r="A262" s="40" t="s">
        <v>250</v>
      </c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106"/>
    </row>
    <row r="263" ht="21" customHeight="1" spans="1:21">
      <c r="A263" s="42" t="s">
        <v>5</v>
      </c>
      <c r="B263" s="76" t="s">
        <v>6</v>
      </c>
      <c r="C263" s="44" t="s">
        <v>7</v>
      </c>
      <c r="D263" s="44" t="s">
        <v>8</v>
      </c>
      <c r="E263" s="44" t="s">
        <v>9</v>
      </c>
      <c r="F263" s="44" t="s">
        <v>10</v>
      </c>
      <c r="G263" s="44" t="s">
        <v>11</v>
      </c>
      <c r="H263" s="44" t="s">
        <v>12</v>
      </c>
      <c r="I263" s="92" t="s">
        <v>13</v>
      </c>
      <c r="J263" s="92" t="s">
        <v>14</v>
      </c>
      <c r="K263" s="92" t="s">
        <v>15</v>
      </c>
      <c r="L263" s="92" t="s">
        <v>16</v>
      </c>
      <c r="M263" s="44" t="s">
        <v>17</v>
      </c>
      <c r="N263" s="44" t="s">
        <v>18</v>
      </c>
      <c r="O263" s="44" t="s">
        <v>19</v>
      </c>
      <c r="P263" s="44" t="s">
        <v>20</v>
      </c>
      <c r="Q263" s="44" t="s">
        <v>21</v>
      </c>
      <c r="R263" s="44" t="s">
        <v>22</v>
      </c>
      <c r="S263" s="44" t="s">
        <v>23</v>
      </c>
      <c r="T263" s="44" t="s">
        <v>24</v>
      </c>
      <c r="U263" s="44" t="s">
        <v>25</v>
      </c>
    </row>
    <row r="264" spans="1:21">
      <c r="A264" s="45">
        <v>117</v>
      </c>
      <c r="B264" s="46" t="s">
        <v>251</v>
      </c>
      <c r="C264" s="84" t="s">
        <v>252</v>
      </c>
      <c r="D264" s="48">
        <v>15</v>
      </c>
      <c r="E264" s="61">
        <v>760.5295</v>
      </c>
      <c r="F264" s="61">
        <f t="shared" ref="F264:F271" si="38">D264*E264</f>
        <v>11407.9425</v>
      </c>
      <c r="G264" s="61"/>
      <c r="H264" s="61"/>
      <c r="I264" s="61">
        <f>VLOOKUP($F$264,Tabisr,1)</f>
        <v>8651.41</v>
      </c>
      <c r="J264" s="104">
        <f t="shared" ref="J264:J271" si="39">+F264-I264</f>
        <v>2756.5325</v>
      </c>
      <c r="K264" s="98">
        <f>VLOOKUP($F$264,Tabisr,4)</f>
        <v>0.2136</v>
      </c>
      <c r="L264" s="61">
        <f t="shared" ref="L264:L271" si="40">+J264*K264</f>
        <v>588.795342</v>
      </c>
      <c r="M264" s="61">
        <f>VLOOKUP($F$264,Tabisr,3)</f>
        <v>916.2</v>
      </c>
      <c r="N264" s="100">
        <v>1504.995342</v>
      </c>
      <c r="O264" s="61">
        <v>0</v>
      </c>
      <c r="P264" s="61">
        <v>0</v>
      </c>
      <c r="Q264" s="61">
        <v>0</v>
      </c>
      <c r="R264" s="61">
        <v>0</v>
      </c>
      <c r="S264" s="61">
        <v>0</v>
      </c>
      <c r="T264" s="50">
        <v>9902.947158</v>
      </c>
      <c r="U264" s="104">
        <v>9902.947158</v>
      </c>
    </row>
    <row r="265" spans="1:21">
      <c r="A265" s="156">
        <v>126</v>
      </c>
      <c r="B265" s="157" t="s">
        <v>253</v>
      </c>
      <c r="C265" s="158" t="s">
        <v>39</v>
      </c>
      <c r="D265" s="55">
        <v>15</v>
      </c>
      <c r="E265" s="96">
        <v>315.04</v>
      </c>
      <c r="F265" s="96">
        <f t="shared" si="38"/>
        <v>4725.6</v>
      </c>
      <c r="G265" s="96">
        <v>400</v>
      </c>
      <c r="H265" s="96"/>
      <c r="I265" s="96">
        <f>VLOOKUP($F$265,Tabisr,1)</f>
        <v>3537.16</v>
      </c>
      <c r="J265" s="162">
        <f t="shared" si="39"/>
        <v>1188.44</v>
      </c>
      <c r="K265" s="163">
        <f>VLOOKUP($F$265,Tabisr,4)</f>
        <v>0.1088</v>
      </c>
      <c r="L265" s="96">
        <f t="shared" si="40"/>
        <v>129.302272</v>
      </c>
      <c r="M265" s="96">
        <f>VLOOKUP($F$265,Tabisr,3)</f>
        <v>207.75</v>
      </c>
      <c r="N265" s="164">
        <v>337.052272</v>
      </c>
      <c r="O265" s="96">
        <v>0</v>
      </c>
      <c r="P265" s="96">
        <v>0</v>
      </c>
      <c r="Q265" s="96">
        <v>0</v>
      </c>
      <c r="R265" s="96">
        <v>0</v>
      </c>
      <c r="S265" s="96">
        <v>0</v>
      </c>
      <c r="T265" s="57">
        <v>4788.547728</v>
      </c>
      <c r="U265" s="162">
        <v>4388.547728</v>
      </c>
    </row>
    <row r="266" spans="1:21">
      <c r="A266" s="62">
        <v>119</v>
      </c>
      <c r="B266" s="81" t="s">
        <v>254</v>
      </c>
      <c r="C266" s="64" t="s">
        <v>255</v>
      </c>
      <c r="D266" s="78">
        <v>15</v>
      </c>
      <c r="E266" s="66">
        <v>315.04</v>
      </c>
      <c r="F266" s="66">
        <f t="shared" si="38"/>
        <v>4725.6</v>
      </c>
      <c r="G266" s="66">
        <v>400</v>
      </c>
      <c r="H266" s="66"/>
      <c r="I266" s="66">
        <f>VLOOKUP($F$266,Tabisr,1)</f>
        <v>3537.16</v>
      </c>
      <c r="J266" s="79">
        <f t="shared" si="39"/>
        <v>1188.44</v>
      </c>
      <c r="K266" s="99">
        <f>VLOOKUP($F$266,Tabisr,4)</f>
        <v>0.1088</v>
      </c>
      <c r="L266" s="66">
        <f t="shared" si="40"/>
        <v>129.302272</v>
      </c>
      <c r="M266" s="66">
        <f>VLOOKUP($F$266,Tabisr,3)</f>
        <v>207.75</v>
      </c>
      <c r="N266" s="67">
        <v>337.052272</v>
      </c>
      <c r="O266" s="66">
        <v>0</v>
      </c>
      <c r="P266" s="66">
        <v>0</v>
      </c>
      <c r="Q266" s="66">
        <v>0</v>
      </c>
      <c r="R266" s="66">
        <v>0</v>
      </c>
      <c r="S266" s="66">
        <v>0</v>
      </c>
      <c r="T266" s="107">
        <v>4788.547728</v>
      </c>
      <c r="U266" s="79">
        <v>4388.547728</v>
      </c>
    </row>
    <row r="267" ht="22.5" spans="1:21">
      <c r="A267" s="62">
        <v>302</v>
      </c>
      <c r="B267" s="81" t="s">
        <v>256</v>
      </c>
      <c r="C267" s="64" t="s">
        <v>257</v>
      </c>
      <c r="D267" s="78">
        <v>15</v>
      </c>
      <c r="E267" s="66">
        <v>315.04</v>
      </c>
      <c r="F267" s="66">
        <f t="shared" si="38"/>
        <v>4725.6</v>
      </c>
      <c r="G267" s="66">
        <v>400</v>
      </c>
      <c r="H267" s="66"/>
      <c r="I267" s="66">
        <f>VLOOKUP($F$267,Tabisr,1)</f>
        <v>3537.16</v>
      </c>
      <c r="J267" s="79">
        <f t="shared" si="39"/>
        <v>1188.44</v>
      </c>
      <c r="K267" s="99">
        <f>VLOOKUP($F$267,Tabisr,4)</f>
        <v>0.1088</v>
      </c>
      <c r="L267" s="66">
        <f t="shared" si="40"/>
        <v>129.302272</v>
      </c>
      <c r="M267" s="66">
        <f>VLOOKUP($F$267,Tabisr,3)</f>
        <v>207.75</v>
      </c>
      <c r="N267" s="67">
        <v>337.052272</v>
      </c>
      <c r="O267" s="66">
        <v>0</v>
      </c>
      <c r="P267" s="66">
        <v>0</v>
      </c>
      <c r="Q267" s="66">
        <v>0</v>
      </c>
      <c r="R267" s="66">
        <v>0</v>
      </c>
      <c r="S267" s="66">
        <v>0</v>
      </c>
      <c r="T267" s="107">
        <v>3988.547728</v>
      </c>
      <c r="U267" s="79">
        <v>3588.547728</v>
      </c>
    </row>
    <row r="268" s="23" customFormat="1" ht="22.5" spans="1:21">
      <c r="A268" s="62">
        <v>307</v>
      </c>
      <c r="B268" s="81" t="s">
        <v>258</v>
      </c>
      <c r="C268" s="64" t="s">
        <v>257</v>
      </c>
      <c r="D268" s="78">
        <v>15</v>
      </c>
      <c r="E268" s="66">
        <v>315.04</v>
      </c>
      <c r="F268" s="66">
        <f t="shared" si="38"/>
        <v>4725.6</v>
      </c>
      <c r="G268" s="66">
        <v>400</v>
      </c>
      <c r="H268" s="66"/>
      <c r="I268" s="66">
        <f>VLOOKUP($F$268,Tabisr,1)</f>
        <v>3537.16</v>
      </c>
      <c r="J268" s="79">
        <f t="shared" si="39"/>
        <v>1188.44</v>
      </c>
      <c r="K268" s="99">
        <f>VLOOKUP($F$268,Tabisr,4)</f>
        <v>0.1088</v>
      </c>
      <c r="L268" s="66">
        <f t="shared" si="40"/>
        <v>129.302272</v>
      </c>
      <c r="M268" s="66">
        <f>VLOOKUP($F$268,Tabisr,3)</f>
        <v>207.75</v>
      </c>
      <c r="N268" s="67">
        <v>337.052272</v>
      </c>
      <c r="O268" s="66">
        <v>0</v>
      </c>
      <c r="P268" s="66">
        <v>0</v>
      </c>
      <c r="Q268" s="66">
        <v>0</v>
      </c>
      <c r="R268" s="66">
        <v>0</v>
      </c>
      <c r="S268" s="66">
        <v>0</v>
      </c>
      <c r="T268" s="107">
        <v>4788.547728</v>
      </c>
      <c r="U268" s="79">
        <v>4388.547728</v>
      </c>
    </row>
    <row r="269" ht="22.5" spans="1:21">
      <c r="A269" s="62">
        <v>120</v>
      </c>
      <c r="B269" s="81" t="s">
        <v>259</v>
      </c>
      <c r="C269" s="64" t="s">
        <v>257</v>
      </c>
      <c r="D269" s="78">
        <v>15</v>
      </c>
      <c r="E269" s="66">
        <v>315.04</v>
      </c>
      <c r="F269" s="66">
        <f t="shared" si="38"/>
        <v>4725.6</v>
      </c>
      <c r="G269" s="66">
        <v>400</v>
      </c>
      <c r="H269" s="66"/>
      <c r="I269" s="66">
        <f>VLOOKUP($F$269,Tabisr,1)</f>
        <v>3537.16</v>
      </c>
      <c r="J269" s="79">
        <f t="shared" si="39"/>
        <v>1188.44</v>
      </c>
      <c r="K269" s="99">
        <f>VLOOKUP($F$269,Tabisr,4)</f>
        <v>0.1088</v>
      </c>
      <c r="L269" s="66">
        <f t="shared" si="40"/>
        <v>129.302272</v>
      </c>
      <c r="M269" s="66">
        <f>VLOOKUP($F$269,Tabisr,3)</f>
        <v>207.75</v>
      </c>
      <c r="N269" s="67">
        <v>337.052272</v>
      </c>
      <c r="O269" s="66">
        <v>0</v>
      </c>
      <c r="P269" s="66">
        <v>0</v>
      </c>
      <c r="Q269" s="66">
        <v>0</v>
      </c>
      <c r="R269" s="66">
        <v>0</v>
      </c>
      <c r="S269" s="66">
        <v>0</v>
      </c>
      <c r="T269" s="107">
        <v>4788.547728</v>
      </c>
      <c r="U269" s="79">
        <v>4388.547728</v>
      </c>
    </row>
    <row r="270" ht="22.5" spans="1:21">
      <c r="A270" s="62">
        <v>121</v>
      </c>
      <c r="B270" s="125" t="s">
        <v>260</v>
      </c>
      <c r="C270" s="145" t="s">
        <v>261</v>
      </c>
      <c r="D270" s="78">
        <v>15</v>
      </c>
      <c r="E270" s="66">
        <v>286.2695</v>
      </c>
      <c r="F270" s="66">
        <f t="shared" si="38"/>
        <v>4294.0425</v>
      </c>
      <c r="G270" s="66">
        <v>400</v>
      </c>
      <c r="H270" s="66"/>
      <c r="I270" s="66">
        <f>VLOOKUP($F$270,Tabisr,1)</f>
        <v>3537.16</v>
      </c>
      <c r="J270" s="79">
        <f t="shared" si="39"/>
        <v>756.8825</v>
      </c>
      <c r="K270" s="99">
        <f>VLOOKUP($F$270,Tabisr,4)</f>
        <v>0.1088</v>
      </c>
      <c r="L270" s="66">
        <f t="shared" si="40"/>
        <v>82.348816</v>
      </c>
      <c r="M270" s="66">
        <f>VLOOKUP($F$215,Tabisr,3)</f>
        <v>207.75</v>
      </c>
      <c r="N270" s="67">
        <v>290.098816</v>
      </c>
      <c r="O270" s="66">
        <v>0</v>
      </c>
      <c r="P270" s="66">
        <v>0</v>
      </c>
      <c r="Q270" s="66">
        <v>0</v>
      </c>
      <c r="R270" s="66">
        <v>0</v>
      </c>
      <c r="S270" s="66">
        <v>0</v>
      </c>
      <c r="T270" s="107">
        <v>4403.943684</v>
      </c>
      <c r="U270" s="79">
        <v>4003.943684</v>
      </c>
    </row>
    <row r="271" spans="1:21">
      <c r="A271" s="62">
        <v>313</v>
      </c>
      <c r="B271" s="81" t="s">
        <v>262</v>
      </c>
      <c r="C271" s="64" t="s">
        <v>228</v>
      </c>
      <c r="D271" s="78">
        <v>15</v>
      </c>
      <c r="E271" s="66">
        <v>315.04</v>
      </c>
      <c r="F271" s="66">
        <f t="shared" si="38"/>
        <v>4725.6</v>
      </c>
      <c r="G271" s="66">
        <v>400</v>
      </c>
      <c r="H271" s="66"/>
      <c r="I271" s="66">
        <f>VLOOKUP($F$268,Tabisr,1)</f>
        <v>3537.16</v>
      </c>
      <c r="J271" s="79">
        <f t="shared" si="39"/>
        <v>1188.44</v>
      </c>
      <c r="K271" s="99">
        <f>VLOOKUP($F$268,Tabisr,4)</f>
        <v>0.1088</v>
      </c>
      <c r="L271" s="66">
        <f t="shared" si="40"/>
        <v>129.302272</v>
      </c>
      <c r="M271" s="66">
        <f>VLOOKUP($F$268,Tabisr,3)</f>
        <v>207.75</v>
      </c>
      <c r="N271" s="67">
        <v>337.052272</v>
      </c>
      <c r="O271" s="66">
        <v>0</v>
      </c>
      <c r="P271" s="66">
        <v>0</v>
      </c>
      <c r="Q271" s="66">
        <v>0</v>
      </c>
      <c r="R271" s="66">
        <v>0</v>
      </c>
      <c r="S271" s="66">
        <v>0</v>
      </c>
      <c r="T271" s="107">
        <v>4788.547728</v>
      </c>
      <c r="U271" s="79">
        <v>4388.547728</v>
      </c>
    </row>
    <row r="272" spans="1:21">
      <c r="A272" s="69"/>
      <c r="B272" s="70"/>
      <c r="C272" s="71"/>
      <c r="D272" s="69"/>
      <c r="E272" s="69"/>
      <c r="F272" s="74">
        <f>SUM(F264:F271)</f>
        <v>44055.585</v>
      </c>
      <c r="G272" s="74">
        <f>SUM(G264:G271)</f>
        <v>2800</v>
      </c>
      <c r="H272" s="86">
        <f>+SUM(H264:H271)</f>
        <v>0</v>
      </c>
      <c r="I272" s="74"/>
      <c r="J272" s="74"/>
      <c r="K272" s="74"/>
      <c r="L272" s="74"/>
      <c r="M272" s="74"/>
      <c r="N272" s="74">
        <v>3817.40779</v>
      </c>
      <c r="O272" s="74">
        <v>0</v>
      </c>
      <c r="P272" s="74">
        <v>0</v>
      </c>
      <c r="Q272" s="74">
        <v>800</v>
      </c>
      <c r="R272" s="74">
        <v>0</v>
      </c>
      <c r="S272" s="74">
        <v>0</v>
      </c>
      <c r="T272" s="74">
        <v>42238.17721</v>
      </c>
      <c r="U272" s="74">
        <v>39438.17721</v>
      </c>
    </row>
    <row r="273" spans="1:21">
      <c r="A273" s="69"/>
      <c r="B273" s="70"/>
      <c r="C273" s="71"/>
      <c r="D273" s="69"/>
      <c r="E273" s="69"/>
      <c r="F273" s="74"/>
      <c r="G273" s="74"/>
      <c r="H273" s="74"/>
      <c r="I273" s="74"/>
      <c r="J273" s="74"/>
      <c r="K273" s="74"/>
      <c r="L273" s="74"/>
      <c r="M273" s="74"/>
      <c r="N273" s="102"/>
      <c r="O273" s="74"/>
      <c r="P273" s="74"/>
      <c r="Q273" s="74"/>
      <c r="R273" s="74"/>
      <c r="S273" s="74"/>
      <c r="T273" s="74"/>
      <c r="U273" s="74"/>
    </row>
    <row r="274" spans="1:21">
      <c r="A274" s="69"/>
      <c r="B274" s="70"/>
      <c r="C274" s="71"/>
      <c r="D274" s="69"/>
      <c r="E274" s="69"/>
      <c r="F274" s="74"/>
      <c r="G274" s="74"/>
      <c r="H274" s="74"/>
      <c r="I274" s="74"/>
      <c r="J274" s="74"/>
      <c r="K274" s="74"/>
      <c r="L274" s="74"/>
      <c r="M274" s="74"/>
      <c r="N274" s="102"/>
      <c r="O274" s="74"/>
      <c r="P274" s="74"/>
      <c r="Q274" s="74"/>
      <c r="R274" s="74"/>
      <c r="S274" s="74"/>
      <c r="T274" s="74"/>
      <c r="U274" s="74"/>
    </row>
    <row r="275" spans="1:21">
      <c r="A275" s="40" t="s">
        <v>263</v>
      </c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106"/>
    </row>
    <row r="276" ht="22.5" customHeight="1" spans="1:21">
      <c r="A276" s="42" t="s">
        <v>5</v>
      </c>
      <c r="B276" s="76" t="s">
        <v>6</v>
      </c>
      <c r="C276" s="44" t="s">
        <v>7</v>
      </c>
      <c r="D276" s="44" t="s">
        <v>8</v>
      </c>
      <c r="E276" s="44" t="s">
        <v>9</v>
      </c>
      <c r="F276" s="44" t="s">
        <v>10</v>
      </c>
      <c r="G276" s="44" t="s">
        <v>11</v>
      </c>
      <c r="H276" s="44" t="s">
        <v>12</v>
      </c>
      <c r="I276" s="92" t="s">
        <v>13</v>
      </c>
      <c r="J276" s="92" t="s">
        <v>14</v>
      </c>
      <c r="K276" s="92" t="s">
        <v>15</v>
      </c>
      <c r="L276" s="92" t="s">
        <v>16</v>
      </c>
      <c r="M276" s="44" t="s">
        <v>17</v>
      </c>
      <c r="N276" s="44" t="s">
        <v>18</v>
      </c>
      <c r="O276" s="44" t="s">
        <v>19</v>
      </c>
      <c r="P276" s="44" t="s">
        <v>20</v>
      </c>
      <c r="Q276" s="44" t="s">
        <v>21</v>
      </c>
      <c r="R276" s="44" t="s">
        <v>22</v>
      </c>
      <c r="S276" s="44" t="s">
        <v>23</v>
      </c>
      <c r="T276" s="44" t="s">
        <v>24</v>
      </c>
      <c r="U276" s="44" t="s">
        <v>25</v>
      </c>
    </row>
    <row r="277" ht="22.5" spans="1:21">
      <c r="A277" s="62">
        <v>65</v>
      </c>
      <c r="B277" s="81" t="s">
        <v>264</v>
      </c>
      <c r="C277" s="64" t="s">
        <v>265</v>
      </c>
      <c r="D277" s="78">
        <v>15</v>
      </c>
      <c r="E277" s="66">
        <v>760.5295</v>
      </c>
      <c r="F277" s="66">
        <f t="shared" ref="F277:F285" si="41">D277*E277</f>
        <v>11407.9425</v>
      </c>
      <c r="G277" s="66"/>
      <c r="H277" s="66"/>
      <c r="I277" s="66">
        <f>VLOOKUP($F$277,Tabisr,1)</f>
        <v>8651.41</v>
      </c>
      <c r="J277" s="79">
        <f t="shared" ref="J277:J285" si="42">+F277-I277</f>
        <v>2756.5325</v>
      </c>
      <c r="K277" s="99">
        <f>VLOOKUP($F$277,Tabisr,4)</f>
        <v>0.2136</v>
      </c>
      <c r="L277" s="66">
        <f t="shared" ref="L277:L285" si="43">+J277*K277</f>
        <v>588.795342</v>
      </c>
      <c r="M277" s="66">
        <f>VLOOKUP($F$277,Tabisr,3)</f>
        <v>916.2</v>
      </c>
      <c r="N277" s="67">
        <v>1504.995342</v>
      </c>
      <c r="O277" s="66">
        <v>0</v>
      </c>
      <c r="P277" s="66">
        <v>0</v>
      </c>
      <c r="Q277" s="66">
        <v>0</v>
      </c>
      <c r="R277" s="66">
        <v>0</v>
      </c>
      <c r="S277" s="66">
        <v>0</v>
      </c>
      <c r="T277" s="107">
        <v>9902.947158</v>
      </c>
      <c r="U277" s="79">
        <v>9902.947158</v>
      </c>
    </row>
    <row r="278" s="22" customFormat="1" ht="21" customHeight="1" spans="1:21">
      <c r="A278" s="62">
        <v>156</v>
      </c>
      <c r="B278" s="81" t="s">
        <v>266</v>
      </c>
      <c r="C278" s="64" t="s">
        <v>267</v>
      </c>
      <c r="D278" s="78">
        <v>15</v>
      </c>
      <c r="E278" s="66">
        <v>477.0545</v>
      </c>
      <c r="F278" s="66">
        <f t="shared" si="41"/>
        <v>7155.8175</v>
      </c>
      <c r="G278" s="66">
        <v>400</v>
      </c>
      <c r="H278" s="62"/>
      <c r="I278" s="66">
        <f>VLOOKUP($F$278,Tabisr,1)</f>
        <v>6216.16</v>
      </c>
      <c r="J278" s="79">
        <f t="shared" si="42"/>
        <v>939.6575</v>
      </c>
      <c r="K278" s="99">
        <f>VLOOKUP($F$278,Tabisr,4)</f>
        <v>0.16</v>
      </c>
      <c r="L278" s="66">
        <f t="shared" si="43"/>
        <v>150.3452</v>
      </c>
      <c r="M278" s="66">
        <f>VLOOKUP($F$278,Tabisr,3)</f>
        <v>499.2</v>
      </c>
      <c r="N278" s="67">
        <v>649.5452</v>
      </c>
      <c r="O278" s="66"/>
      <c r="P278" s="66">
        <v>0</v>
      </c>
      <c r="Q278" s="66">
        <v>0</v>
      </c>
      <c r="R278" s="66"/>
      <c r="S278" s="66"/>
      <c r="T278" s="107">
        <v>6906.2723</v>
      </c>
      <c r="U278" s="79">
        <v>6506.2723</v>
      </c>
    </row>
    <row r="279" spans="1:21">
      <c r="A279" s="62">
        <v>125</v>
      </c>
      <c r="B279" s="81" t="s">
        <v>268</v>
      </c>
      <c r="C279" s="64" t="s">
        <v>39</v>
      </c>
      <c r="D279" s="78">
        <v>15</v>
      </c>
      <c r="E279" s="66">
        <v>315.04</v>
      </c>
      <c r="F279" s="66">
        <f t="shared" si="41"/>
        <v>4725.6</v>
      </c>
      <c r="G279" s="66">
        <v>400</v>
      </c>
      <c r="H279" s="66"/>
      <c r="I279" s="66">
        <f>VLOOKUP($F$279,Tabisr,1)</f>
        <v>3537.16</v>
      </c>
      <c r="J279" s="79">
        <f t="shared" si="42"/>
        <v>1188.44</v>
      </c>
      <c r="K279" s="99">
        <f>VLOOKUP($F$279,Tabisr,4)</f>
        <v>0.1088</v>
      </c>
      <c r="L279" s="66">
        <f t="shared" si="43"/>
        <v>129.302272</v>
      </c>
      <c r="M279" s="66">
        <f>VLOOKUP($F$279,Tabisr,3)</f>
        <v>207.75</v>
      </c>
      <c r="N279" s="67">
        <v>337.052272</v>
      </c>
      <c r="O279" s="66">
        <v>0</v>
      </c>
      <c r="P279" s="66">
        <v>0</v>
      </c>
      <c r="Q279" s="66">
        <v>0</v>
      </c>
      <c r="R279" s="66">
        <v>0</v>
      </c>
      <c r="S279" s="66">
        <v>0</v>
      </c>
      <c r="T279" s="107">
        <v>4788.547728</v>
      </c>
      <c r="U279" s="79">
        <v>4388.547728</v>
      </c>
    </row>
    <row r="280" spans="1:21">
      <c r="A280" s="159"/>
      <c r="B280" s="81" t="s">
        <v>44</v>
      </c>
      <c r="C280" s="160" t="s">
        <v>39</v>
      </c>
      <c r="D280" s="78"/>
      <c r="E280" s="66">
        <v>303.094</v>
      </c>
      <c r="F280" s="66">
        <f t="shared" si="41"/>
        <v>0</v>
      </c>
      <c r="G280" s="66"/>
      <c r="H280" s="66"/>
      <c r="I280" s="66"/>
      <c r="J280" s="79"/>
      <c r="K280" s="99"/>
      <c r="L280" s="66"/>
      <c r="M280" s="66"/>
      <c r="N280" s="67"/>
      <c r="O280" s="66">
        <v>0</v>
      </c>
      <c r="P280" s="66">
        <v>0</v>
      </c>
      <c r="Q280" s="66">
        <v>0</v>
      </c>
      <c r="R280" s="66">
        <v>0</v>
      </c>
      <c r="S280" s="66">
        <v>0</v>
      </c>
      <c r="T280" s="107">
        <v>0</v>
      </c>
      <c r="U280" s="79">
        <v>0</v>
      </c>
    </row>
    <row r="281" spans="1:21">
      <c r="A281" s="45">
        <v>272</v>
      </c>
      <c r="B281" s="46" t="s">
        <v>269</v>
      </c>
      <c r="C281" s="84" t="s">
        <v>173</v>
      </c>
      <c r="D281" s="48">
        <v>15</v>
      </c>
      <c r="E281" s="61">
        <v>291.8355</v>
      </c>
      <c r="F281" s="61">
        <f t="shared" si="41"/>
        <v>4377.5325</v>
      </c>
      <c r="G281" s="61">
        <v>400</v>
      </c>
      <c r="H281" s="61"/>
      <c r="I281" s="61">
        <f>VLOOKUP($F$281,Tabisr,1)</f>
        <v>3537.16</v>
      </c>
      <c r="J281" s="104">
        <f t="shared" si="42"/>
        <v>840.3725</v>
      </c>
      <c r="K281" s="98">
        <f>VLOOKUP($F$281,Tabisr,4)</f>
        <v>0.1088</v>
      </c>
      <c r="L281" s="61">
        <f t="shared" si="43"/>
        <v>91.432528</v>
      </c>
      <c r="M281" s="61">
        <f>VLOOKUP($F$281,Tabisr,3)</f>
        <v>207.75</v>
      </c>
      <c r="N281" s="100">
        <v>299.182528</v>
      </c>
      <c r="O281" s="61">
        <v>0</v>
      </c>
      <c r="P281" s="61">
        <v>0</v>
      </c>
      <c r="Q281" s="61">
        <v>0</v>
      </c>
      <c r="R281" s="61">
        <v>0</v>
      </c>
      <c r="S281" s="61">
        <v>0</v>
      </c>
      <c r="T281" s="50">
        <v>4478.349972</v>
      </c>
      <c r="U281" s="104">
        <v>4078.349972</v>
      </c>
    </row>
    <row r="282" spans="1:21">
      <c r="A282" s="45">
        <v>65</v>
      </c>
      <c r="B282" s="46" t="s">
        <v>270</v>
      </c>
      <c r="C282" s="84" t="s">
        <v>173</v>
      </c>
      <c r="D282" s="48">
        <v>15</v>
      </c>
      <c r="E282" s="61">
        <v>364.13</v>
      </c>
      <c r="F282" s="61">
        <f t="shared" si="41"/>
        <v>5461.95</v>
      </c>
      <c r="G282" s="61">
        <v>400</v>
      </c>
      <c r="H282" s="61"/>
      <c r="I282" s="61">
        <f>VLOOKUP($F$282,Tabisr,1)</f>
        <v>3537.16</v>
      </c>
      <c r="J282" s="104">
        <f t="shared" si="42"/>
        <v>1924.79</v>
      </c>
      <c r="K282" s="98">
        <f>VLOOKUP($F$282,Tabisr,4)</f>
        <v>0.1088</v>
      </c>
      <c r="L282" s="61">
        <f t="shared" si="43"/>
        <v>209.417152</v>
      </c>
      <c r="M282" s="61">
        <f>VLOOKUP($F$282,Tabisr,3)</f>
        <v>207.75</v>
      </c>
      <c r="N282" s="100">
        <v>417.167152</v>
      </c>
      <c r="O282" s="61">
        <v>0</v>
      </c>
      <c r="P282" s="61">
        <v>0</v>
      </c>
      <c r="Q282" s="49">
        <v>0</v>
      </c>
      <c r="R282" s="61">
        <v>0</v>
      </c>
      <c r="S282" s="61">
        <v>0</v>
      </c>
      <c r="T282" s="50">
        <v>4974.782848</v>
      </c>
      <c r="U282" s="104">
        <v>4574.782848</v>
      </c>
    </row>
    <row r="283" spans="1:21">
      <c r="A283" s="52">
        <v>127</v>
      </c>
      <c r="B283" s="53" t="s">
        <v>271</v>
      </c>
      <c r="C283" s="84" t="s">
        <v>173</v>
      </c>
      <c r="D283" s="48">
        <v>15</v>
      </c>
      <c r="E283" s="61">
        <v>315.04</v>
      </c>
      <c r="F283" s="96">
        <f t="shared" si="41"/>
        <v>4725.6</v>
      </c>
      <c r="G283" s="96">
        <v>400</v>
      </c>
      <c r="H283" s="96">
        <f>E283/8*36</f>
        <v>1417.68</v>
      </c>
      <c r="I283" s="96">
        <f>VLOOKUP($F$283,Tabisr,1)</f>
        <v>3537.16</v>
      </c>
      <c r="J283" s="162">
        <f t="shared" si="42"/>
        <v>1188.44</v>
      </c>
      <c r="K283" s="163">
        <f>VLOOKUP($F$283,Tabisr,4)</f>
        <v>0.1088</v>
      </c>
      <c r="L283" s="96">
        <f t="shared" si="43"/>
        <v>129.302272</v>
      </c>
      <c r="M283" s="96">
        <f>VLOOKUP($F$283,Tabisr,3)</f>
        <v>207.75</v>
      </c>
      <c r="N283" s="164">
        <v>337.052272</v>
      </c>
      <c r="O283" s="96">
        <v>0</v>
      </c>
      <c r="P283" s="96">
        <v>0</v>
      </c>
      <c r="Q283" s="96">
        <v>0</v>
      </c>
      <c r="R283" s="96">
        <v>0</v>
      </c>
      <c r="S283" s="96">
        <v>0</v>
      </c>
      <c r="T283" s="57">
        <v>6206.227728</v>
      </c>
      <c r="U283" s="162">
        <v>5806.227728</v>
      </c>
    </row>
    <row r="284" spans="1:21">
      <c r="A284" s="62">
        <v>128</v>
      </c>
      <c r="B284" s="81" t="s">
        <v>272</v>
      </c>
      <c r="C284" s="84" t="s">
        <v>140</v>
      </c>
      <c r="D284" s="48">
        <v>15</v>
      </c>
      <c r="E284" s="61">
        <v>315.04</v>
      </c>
      <c r="F284" s="66">
        <f t="shared" si="41"/>
        <v>4725.6</v>
      </c>
      <c r="G284" s="66">
        <v>400</v>
      </c>
      <c r="H284" s="66"/>
      <c r="I284" s="66">
        <f>VLOOKUP($F$284,Tabisr,1)</f>
        <v>3537.16</v>
      </c>
      <c r="J284" s="79">
        <f t="shared" si="42"/>
        <v>1188.44</v>
      </c>
      <c r="K284" s="99">
        <f>VLOOKUP($F$284,Tabisr,4)</f>
        <v>0.1088</v>
      </c>
      <c r="L284" s="66">
        <f t="shared" si="43"/>
        <v>129.302272</v>
      </c>
      <c r="M284" s="66">
        <f>VLOOKUP($F$284,Tabisr,3)</f>
        <v>207.75</v>
      </c>
      <c r="N284" s="67">
        <v>337.052272</v>
      </c>
      <c r="O284" s="66">
        <v>0</v>
      </c>
      <c r="P284" s="66">
        <v>0</v>
      </c>
      <c r="Q284" s="66">
        <v>0</v>
      </c>
      <c r="R284" s="66">
        <v>0</v>
      </c>
      <c r="S284" s="66">
        <v>0</v>
      </c>
      <c r="T284" s="107">
        <v>4788.547728</v>
      </c>
      <c r="U284" s="79">
        <v>4388.547728</v>
      </c>
    </row>
    <row r="285" spans="1:21">
      <c r="A285" s="62">
        <v>129</v>
      </c>
      <c r="B285" s="81" t="s">
        <v>273</v>
      </c>
      <c r="C285" s="84" t="s">
        <v>140</v>
      </c>
      <c r="D285" s="48">
        <v>15</v>
      </c>
      <c r="E285" s="61">
        <v>315.04</v>
      </c>
      <c r="F285" s="66">
        <f t="shared" si="41"/>
        <v>4725.6</v>
      </c>
      <c r="G285" s="66">
        <v>400</v>
      </c>
      <c r="H285" s="66">
        <f>E285/8*36</f>
        <v>1417.68</v>
      </c>
      <c r="I285" s="66">
        <f>VLOOKUP($F$285,Tabisr,1)</f>
        <v>3537.16</v>
      </c>
      <c r="J285" s="79">
        <f t="shared" si="42"/>
        <v>1188.44</v>
      </c>
      <c r="K285" s="99">
        <f>VLOOKUP($F$285,Tabisr,4)</f>
        <v>0.1088</v>
      </c>
      <c r="L285" s="66">
        <f t="shared" si="43"/>
        <v>129.302272</v>
      </c>
      <c r="M285" s="66">
        <f>VLOOKUP($F$285,Tabisr,3)</f>
        <v>207.75</v>
      </c>
      <c r="N285" s="67">
        <v>337.052272</v>
      </c>
      <c r="O285" s="66">
        <v>0</v>
      </c>
      <c r="P285" s="66">
        <v>0</v>
      </c>
      <c r="Q285" s="66">
        <v>0</v>
      </c>
      <c r="R285" s="66">
        <v>0</v>
      </c>
      <c r="S285" s="66">
        <v>0</v>
      </c>
      <c r="T285" s="107">
        <v>6206.227728</v>
      </c>
      <c r="U285" s="79">
        <v>5806.227728</v>
      </c>
    </row>
    <row r="286" spans="1:21">
      <c r="A286" s="62"/>
      <c r="B286" s="81" t="s">
        <v>38</v>
      </c>
      <c r="C286" s="64" t="s">
        <v>39</v>
      </c>
      <c r="D286" s="78"/>
      <c r="E286" s="66">
        <v>0</v>
      </c>
      <c r="F286" s="66"/>
      <c r="G286" s="66"/>
      <c r="H286" s="66"/>
      <c r="I286" s="66"/>
      <c r="J286" s="79"/>
      <c r="K286" s="99"/>
      <c r="L286" s="66"/>
      <c r="M286" s="66"/>
      <c r="N286" s="67"/>
      <c r="O286" s="66"/>
      <c r="P286" s="66"/>
      <c r="Q286" s="66"/>
      <c r="R286" s="66"/>
      <c r="S286" s="66"/>
      <c r="T286" s="107">
        <v>0</v>
      </c>
      <c r="U286" s="79">
        <v>0</v>
      </c>
    </row>
    <row r="287" spans="1:21">
      <c r="A287" s="62"/>
      <c r="B287" s="81" t="s">
        <v>38</v>
      </c>
      <c r="C287" s="64" t="s">
        <v>140</v>
      </c>
      <c r="D287" s="78">
        <v>0</v>
      </c>
      <c r="E287" s="66">
        <v>303.094</v>
      </c>
      <c r="F287" s="66">
        <f>D287*E287</f>
        <v>0</v>
      </c>
      <c r="G287" s="66"/>
      <c r="H287" s="66"/>
      <c r="I287" s="66"/>
      <c r="J287" s="79">
        <f>+F287-I287</f>
        <v>0</v>
      </c>
      <c r="K287" s="99"/>
      <c r="L287" s="66">
        <f>+J287*K287</f>
        <v>0</v>
      </c>
      <c r="M287" s="66"/>
      <c r="N287" s="67">
        <v>0</v>
      </c>
      <c r="O287" s="66">
        <v>0</v>
      </c>
      <c r="P287" s="66">
        <v>0</v>
      </c>
      <c r="Q287" s="66">
        <v>0</v>
      </c>
      <c r="R287" s="66">
        <v>0</v>
      </c>
      <c r="S287" s="66">
        <v>0</v>
      </c>
      <c r="T287" s="107">
        <v>0</v>
      </c>
      <c r="U287" s="79">
        <v>0</v>
      </c>
    </row>
    <row r="288" ht="22.5" spans="1:21">
      <c r="A288" s="45">
        <v>132</v>
      </c>
      <c r="B288" s="46" t="s">
        <v>274</v>
      </c>
      <c r="C288" s="84" t="s">
        <v>275</v>
      </c>
      <c r="D288" s="78">
        <v>15</v>
      </c>
      <c r="E288" s="61">
        <v>760.5295</v>
      </c>
      <c r="F288" s="61">
        <f>D288*E288</f>
        <v>11407.9425</v>
      </c>
      <c r="G288" s="61"/>
      <c r="H288" s="114"/>
      <c r="I288" s="61">
        <f>VLOOKUP($F$288,Tabisr,1)</f>
        <v>8651.41</v>
      </c>
      <c r="J288" s="104">
        <f>+F288-I288</f>
        <v>2756.5325</v>
      </c>
      <c r="K288" s="98">
        <f>VLOOKUP($F$288,Tabisr,4)</f>
        <v>0.2136</v>
      </c>
      <c r="L288" s="61">
        <f>+J288*K288</f>
        <v>588.795342</v>
      </c>
      <c r="M288" s="61">
        <f>VLOOKUP($F$288,Tabisr,3)</f>
        <v>916.2</v>
      </c>
      <c r="N288" s="100">
        <v>1504.995342</v>
      </c>
      <c r="O288" s="61">
        <v>0</v>
      </c>
      <c r="P288" s="61">
        <v>0</v>
      </c>
      <c r="Q288" s="61">
        <v>0</v>
      </c>
      <c r="R288" s="61">
        <v>0</v>
      </c>
      <c r="S288" s="61">
        <v>0</v>
      </c>
      <c r="T288" s="50">
        <v>9902.947158</v>
      </c>
      <c r="U288" s="104">
        <v>9902.947158</v>
      </c>
    </row>
    <row r="289" ht="22.5" spans="1:21">
      <c r="A289" s="62">
        <v>133</v>
      </c>
      <c r="B289" s="81" t="s">
        <v>276</v>
      </c>
      <c r="C289" s="64" t="s">
        <v>277</v>
      </c>
      <c r="D289" s="78">
        <v>15</v>
      </c>
      <c r="E289" s="66">
        <v>315.04</v>
      </c>
      <c r="F289" s="66">
        <f>D289*E289</f>
        <v>4725.6</v>
      </c>
      <c r="G289" s="66">
        <v>400</v>
      </c>
      <c r="H289" s="66"/>
      <c r="I289" s="66">
        <f>VLOOKUP($F$289,Tabisr,1)</f>
        <v>3537.16</v>
      </c>
      <c r="J289" s="79">
        <f>+F289-I289</f>
        <v>1188.44</v>
      </c>
      <c r="K289" s="99">
        <f>VLOOKUP($F$289,Tabisr,4)</f>
        <v>0.1088</v>
      </c>
      <c r="L289" s="66">
        <f>+J289*K289</f>
        <v>129.302272</v>
      </c>
      <c r="M289" s="66">
        <f>VLOOKUP($F$289,Tabisr,3)</f>
        <v>207.75</v>
      </c>
      <c r="N289" s="67">
        <v>337.052272</v>
      </c>
      <c r="O289" s="66">
        <v>0</v>
      </c>
      <c r="P289" s="66">
        <v>0</v>
      </c>
      <c r="Q289" s="66">
        <v>0</v>
      </c>
      <c r="R289" s="66">
        <v>0</v>
      </c>
      <c r="S289" s="66">
        <v>0</v>
      </c>
      <c r="T289" s="107">
        <v>4788.547728</v>
      </c>
      <c r="U289" s="79">
        <v>4388.547728</v>
      </c>
    </row>
    <row r="290" spans="1:21">
      <c r="A290" s="62">
        <v>134</v>
      </c>
      <c r="B290" s="81" t="s">
        <v>278</v>
      </c>
      <c r="C290" s="64" t="s">
        <v>279</v>
      </c>
      <c r="D290" s="78">
        <v>15</v>
      </c>
      <c r="E290" s="66">
        <v>477.0545</v>
      </c>
      <c r="F290" s="66">
        <f>D290*E290</f>
        <v>7155.8175</v>
      </c>
      <c r="G290" s="66">
        <v>400</v>
      </c>
      <c r="H290" s="161"/>
      <c r="I290" s="66">
        <f>VLOOKUP($F$290,Tabisr,1)</f>
        <v>6216.16</v>
      </c>
      <c r="J290" s="79">
        <f>+F290-I290</f>
        <v>939.6575</v>
      </c>
      <c r="K290" s="99">
        <f>VLOOKUP($F$290,Tabisr,4)</f>
        <v>0.16</v>
      </c>
      <c r="L290" s="66">
        <f>+J290*K290</f>
        <v>150.3452</v>
      </c>
      <c r="M290" s="66">
        <f>VLOOKUP($F$290,Tabisr,3)</f>
        <v>499.2</v>
      </c>
      <c r="N290" s="67">
        <v>649.5452</v>
      </c>
      <c r="O290" s="66">
        <v>0</v>
      </c>
      <c r="P290" s="66">
        <v>0</v>
      </c>
      <c r="Q290" s="66">
        <v>0</v>
      </c>
      <c r="R290" s="66">
        <v>0</v>
      </c>
      <c r="S290" s="66">
        <v>0</v>
      </c>
      <c r="T290" s="107">
        <v>5376.2723</v>
      </c>
      <c r="U290" s="79">
        <v>4976.2723</v>
      </c>
    </row>
    <row r="291" spans="1:21">
      <c r="A291" s="62">
        <v>135</v>
      </c>
      <c r="B291" s="81" t="s">
        <v>280</v>
      </c>
      <c r="C291" s="64" t="s">
        <v>281</v>
      </c>
      <c r="D291" s="78">
        <v>15</v>
      </c>
      <c r="E291" s="66">
        <v>291.8355</v>
      </c>
      <c r="F291" s="66">
        <f>D291*E291</f>
        <v>4377.5325</v>
      </c>
      <c r="G291" s="66">
        <v>400</v>
      </c>
      <c r="H291" s="67"/>
      <c r="I291" s="66">
        <f>VLOOKUP($F$291,Tabisr,1)</f>
        <v>3537.16</v>
      </c>
      <c r="J291" s="79">
        <f>+F291-I291</f>
        <v>840.3725</v>
      </c>
      <c r="K291" s="99">
        <f>VLOOKUP($F$291,Tabisr,4)</f>
        <v>0.1088</v>
      </c>
      <c r="L291" s="66">
        <f>+J291*K291</f>
        <v>91.432528</v>
      </c>
      <c r="M291" s="66">
        <f>VLOOKUP($F$291,Tabisr,3)</f>
        <v>207.75</v>
      </c>
      <c r="N291" s="67">
        <v>299.182528</v>
      </c>
      <c r="O291" s="66">
        <v>0</v>
      </c>
      <c r="P291" s="68">
        <v>0</v>
      </c>
      <c r="Q291" s="68">
        <v>0</v>
      </c>
      <c r="R291" s="68">
        <v>0</v>
      </c>
      <c r="S291" s="68">
        <v>0</v>
      </c>
      <c r="T291" s="107">
        <v>4478.349972</v>
      </c>
      <c r="U291" s="79">
        <v>4078.349972</v>
      </c>
    </row>
    <row r="292" spans="1:21">
      <c r="A292" s="62"/>
      <c r="B292" s="81" t="s">
        <v>38</v>
      </c>
      <c r="C292" s="64" t="s">
        <v>281</v>
      </c>
      <c r="D292" s="78"/>
      <c r="E292" s="66">
        <v>0</v>
      </c>
      <c r="F292" s="66"/>
      <c r="G292" s="66"/>
      <c r="H292" s="67"/>
      <c r="I292" s="66"/>
      <c r="J292" s="79"/>
      <c r="K292" s="99"/>
      <c r="L292" s="66"/>
      <c r="M292" s="66"/>
      <c r="N292" s="67"/>
      <c r="O292" s="66">
        <v>0</v>
      </c>
      <c r="P292" s="68">
        <v>0</v>
      </c>
      <c r="Q292" s="68">
        <v>0</v>
      </c>
      <c r="R292" s="68">
        <v>0</v>
      </c>
      <c r="S292" s="68">
        <v>0</v>
      </c>
      <c r="T292" s="107">
        <v>0</v>
      </c>
      <c r="U292" s="79">
        <v>0</v>
      </c>
    </row>
    <row r="293" spans="1:21">
      <c r="A293" s="62">
        <v>137</v>
      </c>
      <c r="B293" s="81" t="s">
        <v>282</v>
      </c>
      <c r="C293" s="64" t="s">
        <v>281</v>
      </c>
      <c r="D293" s="78">
        <v>15</v>
      </c>
      <c r="E293" s="66">
        <v>315.04</v>
      </c>
      <c r="F293" s="66">
        <f t="shared" ref="F293:F298" si="44">D293*E293</f>
        <v>4725.6</v>
      </c>
      <c r="G293" s="66">
        <v>400</v>
      </c>
      <c r="H293" s="66"/>
      <c r="I293" s="66">
        <f>VLOOKUP($F$293,Tabisr,1)</f>
        <v>3537.16</v>
      </c>
      <c r="J293" s="79">
        <f>+F293-I293</f>
        <v>1188.44</v>
      </c>
      <c r="K293" s="99">
        <f>VLOOKUP($F$293,Tabisr,4)</f>
        <v>0.1088</v>
      </c>
      <c r="L293" s="66">
        <f>+J293*K293</f>
        <v>129.302272</v>
      </c>
      <c r="M293" s="66">
        <f>VLOOKUP($F$293,Tabisr,3)</f>
        <v>207.75</v>
      </c>
      <c r="N293" s="67">
        <v>337.052272</v>
      </c>
      <c r="O293" s="66">
        <v>0</v>
      </c>
      <c r="P293" s="68">
        <v>0</v>
      </c>
      <c r="Q293" s="68">
        <v>0</v>
      </c>
      <c r="R293" s="68">
        <v>0</v>
      </c>
      <c r="S293" s="68">
        <v>0</v>
      </c>
      <c r="T293" s="107">
        <v>4788.547728</v>
      </c>
      <c r="U293" s="79">
        <v>4388.547728</v>
      </c>
    </row>
    <row r="294" spans="1:21">
      <c r="A294" s="62">
        <v>138</v>
      </c>
      <c r="B294" s="81" t="s">
        <v>283</v>
      </c>
      <c r="C294" s="64" t="s">
        <v>284</v>
      </c>
      <c r="D294" s="78">
        <v>15</v>
      </c>
      <c r="E294" s="66">
        <v>315.04</v>
      </c>
      <c r="F294" s="66">
        <f t="shared" si="44"/>
        <v>4725.6</v>
      </c>
      <c r="G294" s="66">
        <v>400</v>
      </c>
      <c r="H294" s="66"/>
      <c r="I294" s="66">
        <f>VLOOKUP($F$294,Tabisr,1)</f>
        <v>3537.16</v>
      </c>
      <c r="J294" s="79">
        <f>+F294-I294</f>
        <v>1188.44</v>
      </c>
      <c r="K294" s="99">
        <f>VLOOKUP($F$294,Tabisr,4)</f>
        <v>0.1088</v>
      </c>
      <c r="L294" s="66">
        <f>+J294*K294</f>
        <v>129.302272</v>
      </c>
      <c r="M294" s="66">
        <f>VLOOKUP($F$294,Tabisr,3)</f>
        <v>207.75</v>
      </c>
      <c r="N294" s="67">
        <v>337.052272</v>
      </c>
      <c r="O294" s="66">
        <v>0</v>
      </c>
      <c r="P294" s="68">
        <v>0</v>
      </c>
      <c r="Q294" s="68">
        <v>0</v>
      </c>
      <c r="R294" s="68">
        <v>0</v>
      </c>
      <c r="S294" s="68">
        <v>0</v>
      </c>
      <c r="T294" s="107">
        <v>4788.547728</v>
      </c>
      <c r="U294" s="79">
        <v>4388.547728</v>
      </c>
    </row>
    <row r="295" spans="1:21">
      <c r="A295" s="62">
        <v>139</v>
      </c>
      <c r="B295" s="81" t="s">
        <v>285</v>
      </c>
      <c r="C295" s="64" t="s">
        <v>284</v>
      </c>
      <c r="D295" s="78">
        <v>15</v>
      </c>
      <c r="E295" s="152">
        <v>315.04</v>
      </c>
      <c r="F295" s="152">
        <f t="shared" si="44"/>
        <v>4725.6</v>
      </c>
      <c r="G295" s="152">
        <v>400</v>
      </c>
      <c r="H295" s="66"/>
      <c r="I295" s="152">
        <f>VLOOKUP($F$295,Tabisr,1)</f>
        <v>3537.16</v>
      </c>
      <c r="J295" s="79">
        <f>+F295-I295</f>
        <v>1188.44</v>
      </c>
      <c r="K295" s="165">
        <f>VLOOKUP($F$295,Tabisr,4)</f>
        <v>0.1088</v>
      </c>
      <c r="L295" s="66">
        <f>+J295*K295</f>
        <v>129.302272</v>
      </c>
      <c r="M295" s="66">
        <f>VLOOKUP($F$295,Tabisr,3)</f>
        <v>207.75</v>
      </c>
      <c r="N295" s="67">
        <v>337.052272</v>
      </c>
      <c r="O295" s="66">
        <v>0</v>
      </c>
      <c r="P295" s="68">
        <v>0</v>
      </c>
      <c r="Q295" s="68">
        <v>0</v>
      </c>
      <c r="R295" s="68">
        <v>0</v>
      </c>
      <c r="S295" s="68">
        <v>0</v>
      </c>
      <c r="T295" s="107">
        <v>3988.547728</v>
      </c>
      <c r="U295" s="79">
        <v>3588.547728</v>
      </c>
    </row>
    <row r="296" ht="22.5" spans="1:21">
      <c r="A296" s="62"/>
      <c r="B296" s="81" t="s">
        <v>38</v>
      </c>
      <c r="C296" s="64" t="s">
        <v>286</v>
      </c>
      <c r="D296" s="78"/>
      <c r="E296" s="66">
        <v>299.713</v>
      </c>
      <c r="F296" s="66">
        <f t="shared" si="44"/>
        <v>0</v>
      </c>
      <c r="G296" s="66"/>
      <c r="H296" s="67"/>
      <c r="I296" s="66"/>
      <c r="J296" s="79"/>
      <c r="K296" s="99"/>
      <c r="L296" s="66"/>
      <c r="M296" s="66"/>
      <c r="N296" s="67"/>
      <c r="O296" s="66"/>
      <c r="P296" s="68">
        <v>0</v>
      </c>
      <c r="Q296" s="68">
        <v>0</v>
      </c>
      <c r="R296" s="68">
        <v>0</v>
      </c>
      <c r="S296" s="68">
        <v>0</v>
      </c>
      <c r="T296" s="107">
        <v>0</v>
      </c>
      <c r="U296" s="79">
        <v>0</v>
      </c>
    </row>
    <row r="297" ht="22.5" spans="1:21">
      <c r="A297" s="62"/>
      <c r="B297" s="81" t="s">
        <v>38</v>
      </c>
      <c r="C297" s="64" t="s">
        <v>286</v>
      </c>
      <c r="D297" s="78"/>
      <c r="E297" s="66">
        <v>299.713</v>
      </c>
      <c r="F297" s="66">
        <f t="shared" si="44"/>
        <v>0</v>
      </c>
      <c r="G297" s="66"/>
      <c r="H297" s="66"/>
      <c r="I297" s="66"/>
      <c r="J297" s="79"/>
      <c r="K297" s="99"/>
      <c r="L297" s="66"/>
      <c r="M297" s="66"/>
      <c r="N297" s="67"/>
      <c r="O297" s="66"/>
      <c r="P297" s="66">
        <v>0</v>
      </c>
      <c r="Q297" s="66">
        <v>0</v>
      </c>
      <c r="R297" s="66">
        <v>0</v>
      </c>
      <c r="S297" s="66">
        <v>0</v>
      </c>
      <c r="T297" s="107">
        <v>0</v>
      </c>
      <c r="U297" s="79">
        <v>0</v>
      </c>
    </row>
    <row r="298" ht="22.5" spans="1:21">
      <c r="A298" s="62"/>
      <c r="B298" s="81" t="s">
        <v>38</v>
      </c>
      <c r="C298" s="64" t="s">
        <v>286</v>
      </c>
      <c r="D298" s="78"/>
      <c r="E298" s="66">
        <v>299.713</v>
      </c>
      <c r="F298" s="66">
        <f t="shared" si="44"/>
        <v>0</v>
      </c>
      <c r="G298" s="66"/>
      <c r="H298" s="66"/>
      <c r="I298" s="66"/>
      <c r="J298" s="79"/>
      <c r="K298" s="99"/>
      <c r="L298" s="66"/>
      <c r="M298" s="66"/>
      <c r="N298" s="67"/>
      <c r="O298" s="66"/>
      <c r="P298" s="66">
        <v>0</v>
      </c>
      <c r="Q298" s="66">
        <v>0</v>
      </c>
      <c r="R298" s="66">
        <v>0</v>
      </c>
      <c r="S298" s="66">
        <v>0</v>
      </c>
      <c r="T298" s="107">
        <v>0</v>
      </c>
      <c r="U298" s="79">
        <v>0</v>
      </c>
    </row>
    <row r="299" ht="22.5" spans="1:21">
      <c r="A299" s="62"/>
      <c r="B299" s="81" t="s">
        <v>38</v>
      </c>
      <c r="C299" s="64" t="s">
        <v>286</v>
      </c>
      <c r="D299" s="116"/>
      <c r="E299" s="66">
        <v>0</v>
      </c>
      <c r="F299" s="66"/>
      <c r="G299" s="66"/>
      <c r="H299" s="62"/>
      <c r="I299" s="66"/>
      <c r="J299" s="79"/>
      <c r="K299" s="99"/>
      <c r="L299" s="66"/>
      <c r="M299" s="66"/>
      <c r="N299" s="67"/>
      <c r="O299" s="66">
        <v>0</v>
      </c>
      <c r="P299" s="66">
        <v>0</v>
      </c>
      <c r="Q299" s="66">
        <v>0</v>
      </c>
      <c r="R299" s="66">
        <v>0</v>
      </c>
      <c r="S299" s="66">
        <v>0</v>
      </c>
      <c r="T299" s="107">
        <v>0</v>
      </c>
      <c r="U299" s="79">
        <v>0</v>
      </c>
    </row>
    <row r="300" ht="21" customHeight="1" spans="1:21">
      <c r="A300" s="62">
        <v>174</v>
      </c>
      <c r="B300" s="64" t="s">
        <v>287</v>
      </c>
      <c r="C300" s="64" t="s">
        <v>288</v>
      </c>
      <c r="D300" s="78">
        <v>15</v>
      </c>
      <c r="E300" s="66">
        <v>291.84</v>
      </c>
      <c r="F300" s="66">
        <f t="shared" ref="F300:F307" si="45">D300*E300</f>
        <v>4377.6</v>
      </c>
      <c r="G300" s="66">
        <v>400</v>
      </c>
      <c r="H300" s="79"/>
      <c r="I300" s="66">
        <f>VLOOKUP($F$300,Tabisr,1)</f>
        <v>3537.16</v>
      </c>
      <c r="J300" s="79">
        <f t="shared" ref="J300:J307" si="46">+F300-I300</f>
        <v>840.44</v>
      </c>
      <c r="K300" s="99">
        <f>VLOOKUP($F$300,Tabisr,4)</f>
        <v>0.1088</v>
      </c>
      <c r="L300" s="66">
        <f t="shared" ref="L300:L307" si="47">+J300*K300</f>
        <v>91.439872</v>
      </c>
      <c r="M300" s="66">
        <f>VLOOKUP($F$300,Tabisr,3)</f>
        <v>207.75</v>
      </c>
      <c r="N300" s="67">
        <v>299.189872</v>
      </c>
      <c r="O300" s="66">
        <v>0</v>
      </c>
      <c r="P300" s="66">
        <v>0</v>
      </c>
      <c r="Q300" s="66">
        <v>0</v>
      </c>
      <c r="R300" s="66">
        <v>0</v>
      </c>
      <c r="S300" s="66">
        <v>0</v>
      </c>
      <c r="T300" s="107">
        <v>4478.410128</v>
      </c>
      <c r="U300" s="79">
        <v>4078.410128</v>
      </c>
    </row>
    <row r="301" ht="22.5" spans="1:21">
      <c r="A301" s="62">
        <v>144</v>
      </c>
      <c r="B301" s="81" t="s">
        <v>289</v>
      </c>
      <c r="C301" s="64" t="s">
        <v>290</v>
      </c>
      <c r="D301" s="78">
        <v>15</v>
      </c>
      <c r="E301" s="66">
        <v>359.099</v>
      </c>
      <c r="F301" s="66">
        <f t="shared" si="45"/>
        <v>5386.485</v>
      </c>
      <c r="G301" s="66">
        <v>400</v>
      </c>
      <c r="H301" s="79"/>
      <c r="I301" s="66">
        <f>VLOOKUP($F$301,Tabisr,1)</f>
        <v>3537.16</v>
      </c>
      <c r="J301" s="79">
        <f t="shared" si="46"/>
        <v>1849.325</v>
      </c>
      <c r="K301" s="99">
        <f>VLOOKUP($F$301,Tabisr,4)</f>
        <v>0.1088</v>
      </c>
      <c r="L301" s="66">
        <f t="shared" si="47"/>
        <v>201.20656</v>
      </c>
      <c r="M301" s="66">
        <f>VLOOKUP($F$301,Tabisr,3)</f>
        <v>207.75</v>
      </c>
      <c r="N301" s="67">
        <v>408.95656</v>
      </c>
      <c r="O301" s="66">
        <v>0</v>
      </c>
      <c r="P301" s="66">
        <v>0</v>
      </c>
      <c r="Q301" s="66">
        <v>0</v>
      </c>
      <c r="R301" s="66">
        <v>0</v>
      </c>
      <c r="S301" s="66">
        <v>0</v>
      </c>
      <c r="T301" s="107">
        <v>5377.52844</v>
      </c>
      <c r="U301" s="79">
        <v>4977.52844</v>
      </c>
    </row>
    <row r="302" spans="1:21">
      <c r="A302" s="62">
        <v>341</v>
      </c>
      <c r="B302" s="81" t="s">
        <v>291</v>
      </c>
      <c r="C302" s="84" t="s">
        <v>75</v>
      </c>
      <c r="D302" s="48">
        <v>15</v>
      </c>
      <c r="E302" s="61">
        <v>327.63</v>
      </c>
      <c r="F302" s="61">
        <f t="shared" si="45"/>
        <v>4914.45</v>
      </c>
      <c r="G302" s="66">
        <v>400</v>
      </c>
      <c r="H302" s="66">
        <f>E302/8*36</f>
        <v>1474.335</v>
      </c>
      <c r="I302" s="66">
        <f>VLOOKUP($F$303,Tabisr,1)</f>
        <v>3537.16</v>
      </c>
      <c r="J302" s="79">
        <f t="shared" si="46"/>
        <v>1377.29</v>
      </c>
      <c r="K302" s="99">
        <f>VLOOKUP($F$302,Tabisr,4)</f>
        <v>0.1088</v>
      </c>
      <c r="L302" s="66">
        <f t="shared" si="47"/>
        <v>149.849152</v>
      </c>
      <c r="M302" s="66">
        <f>VLOOKUP($F$302,Tabisr,3)</f>
        <v>207.75</v>
      </c>
      <c r="N302" s="67">
        <v>357.599152</v>
      </c>
      <c r="O302" s="66">
        <v>0</v>
      </c>
      <c r="P302" s="66">
        <v>0</v>
      </c>
      <c r="Q302" s="66">
        <v>0</v>
      </c>
      <c r="R302" s="66">
        <v>0</v>
      </c>
      <c r="S302" s="66">
        <v>0</v>
      </c>
      <c r="T302" s="107">
        <v>4861.185848</v>
      </c>
      <c r="U302" s="79">
        <v>4461.185848</v>
      </c>
    </row>
    <row r="303" spans="1:21">
      <c r="A303" s="62">
        <v>146</v>
      </c>
      <c r="B303" s="81" t="s">
        <v>292</v>
      </c>
      <c r="C303" s="84" t="s">
        <v>293</v>
      </c>
      <c r="D303" s="48">
        <v>15</v>
      </c>
      <c r="E303" s="61">
        <v>327.63</v>
      </c>
      <c r="F303" s="61">
        <f t="shared" si="45"/>
        <v>4914.45</v>
      </c>
      <c r="G303" s="66">
        <v>400</v>
      </c>
      <c r="H303" s="66">
        <f>E303</f>
        <v>327.63</v>
      </c>
      <c r="I303" s="66">
        <f>VLOOKUP($F$303,Tabisr,1)</f>
        <v>3537.16</v>
      </c>
      <c r="J303" s="79">
        <f t="shared" si="46"/>
        <v>1377.29</v>
      </c>
      <c r="K303" s="99">
        <f>VLOOKUP($F$303,Tabisr,4)</f>
        <v>0.1088</v>
      </c>
      <c r="L303" s="66">
        <f t="shared" si="47"/>
        <v>149.849152</v>
      </c>
      <c r="M303" s="66">
        <f>VLOOKUP($F$303,Tabisr,3)</f>
        <v>207.75</v>
      </c>
      <c r="N303" s="67">
        <v>357.599152</v>
      </c>
      <c r="O303" s="66">
        <v>0</v>
      </c>
      <c r="P303" s="66">
        <v>0</v>
      </c>
      <c r="Q303" s="66">
        <v>0</v>
      </c>
      <c r="R303" s="66">
        <v>0</v>
      </c>
      <c r="S303" s="66">
        <v>0</v>
      </c>
      <c r="T303" s="107">
        <v>4084.480848</v>
      </c>
      <c r="U303" s="79">
        <v>3684.480848</v>
      </c>
    </row>
    <row r="304" spans="1:21">
      <c r="A304" s="62">
        <v>147</v>
      </c>
      <c r="B304" s="81" t="s">
        <v>294</v>
      </c>
      <c r="C304" s="84" t="s">
        <v>75</v>
      </c>
      <c r="D304" s="48">
        <v>15</v>
      </c>
      <c r="E304" s="61">
        <v>327.63</v>
      </c>
      <c r="F304" s="61">
        <f t="shared" si="45"/>
        <v>4914.45</v>
      </c>
      <c r="G304" s="66">
        <v>400</v>
      </c>
      <c r="H304" s="66">
        <f>E304/8*36</f>
        <v>1474.335</v>
      </c>
      <c r="I304" s="66">
        <f>VLOOKUP($F$304,Tabisr,1)</f>
        <v>3537.16</v>
      </c>
      <c r="J304" s="79">
        <f t="shared" si="46"/>
        <v>1377.29</v>
      </c>
      <c r="K304" s="99">
        <f>VLOOKUP($F$304,Tabisr,4)</f>
        <v>0.1088</v>
      </c>
      <c r="L304" s="66">
        <f t="shared" si="47"/>
        <v>149.849152</v>
      </c>
      <c r="M304" s="66">
        <f>VLOOKUP($F$304,Tabisr,3)</f>
        <v>207.75</v>
      </c>
      <c r="N304" s="67">
        <v>357.599152</v>
      </c>
      <c r="O304" s="66">
        <v>0</v>
      </c>
      <c r="P304" s="66">
        <v>0</v>
      </c>
      <c r="Q304" s="66">
        <v>0</v>
      </c>
      <c r="R304" s="66">
        <v>0</v>
      </c>
      <c r="S304" s="66">
        <v>0</v>
      </c>
      <c r="T304" s="107">
        <v>6431.185848</v>
      </c>
      <c r="U304" s="79">
        <v>6031.185848</v>
      </c>
    </row>
    <row r="305" spans="1:21">
      <c r="A305" s="62">
        <v>148</v>
      </c>
      <c r="B305" s="81" t="s">
        <v>295</v>
      </c>
      <c r="C305" s="84" t="s">
        <v>296</v>
      </c>
      <c r="D305" s="48">
        <v>15</v>
      </c>
      <c r="E305" s="61">
        <v>315.04</v>
      </c>
      <c r="F305" s="61">
        <f t="shared" si="45"/>
        <v>4725.6</v>
      </c>
      <c r="G305" s="66">
        <v>400</v>
      </c>
      <c r="H305" s="66">
        <f>E305/8*36</f>
        <v>1417.68</v>
      </c>
      <c r="I305" s="66">
        <f>VLOOKUP($F$305,Tabisr,1)</f>
        <v>3537.16</v>
      </c>
      <c r="J305" s="79">
        <f t="shared" si="46"/>
        <v>1188.44</v>
      </c>
      <c r="K305" s="99">
        <f>VLOOKUP($F$305,Tabisr,4)</f>
        <v>0.1088</v>
      </c>
      <c r="L305" s="66">
        <f t="shared" si="47"/>
        <v>129.302272</v>
      </c>
      <c r="M305" s="66">
        <f>VLOOKUP($F$305,Tabisr,3)</f>
        <v>207.75</v>
      </c>
      <c r="N305" s="67">
        <v>337.052272</v>
      </c>
      <c r="O305" s="66">
        <v>0</v>
      </c>
      <c r="P305" s="66">
        <v>0</v>
      </c>
      <c r="Q305" s="66">
        <v>0</v>
      </c>
      <c r="R305" s="66">
        <v>0</v>
      </c>
      <c r="S305" s="66">
        <v>0</v>
      </c>
      <c r="T305" s="107">
        <v>5386.227728</v>
      </c>
      <c r="U305" s="79">
        <v>4986.227728</v>
      </c>
    </row>
    <row r="306" spans="1:21">
      <c r="A306" s="62">
        <v>149</v>
      </c>
      <c r="B306" s="81" t="s">
        <v>297</v>
      </c>
      <c r="C306" s="84" t="s">
        <v>296</v>
      </c>
      <c r="D306" s="48">
        <v>15</v>
      </c>
      <c r="E306" s="61">
        <v>315.04</v>
      </c>
      <c r="F306" s="61">
        <f t="shared" si="45"/>
        <v>4725.6</v>
      </c>
      <c r="G306" s="66">
        <v>400</v>
      </c>
      <c r="H306" s="66">
        <f>E306/8*32</f>
        <v>1260.16</v>
      </c>
      <c r="I306" s="66">
        <f>VLOOKUP($F$306,Tabisr,1)</f>
        <v>3537.16</v>
      </c>
      <c r="J306" s="79">
        <f t="shared" si="46"/>
        <v>1188.44</v>
      </c>
      <c r="K306" s="99">
        <f>VLOOKUP($F$306,Tabisr,4)</f>
        <v>0.1088</v>
      </c>
      <c r="L306" s="66">
        <f t="shared" si="47"/>
        <v>129.302272</v>
      </c>
      <c r="M306" s="66">
        <f>VLOOKUP($F$306,Tabisr,3)</f>
        <v>207.75</v>
      </c>
      <c r="N306" s="67">
        <v>337.052272</v>
      </c>
      <c r="O306" s="66">
        <v>0</v>
      </c>
      <c r="P306" s="66">
        <v>0</v>
      </c>
      <c r="Q306" s="66">
        <v>0</v>
      </c>
      <c r="R306" s="66">
        <v>0</v>
      </c>
      <c r="S306" s="66">
        <v>0</v>
      </c>
      <c r="T306" s="107">
        <v>3498.707728</v>
      </c>
      <c r="U306" s="79">
        <v>3098.707728</v>
      </c>
    </row>
    <row r="307" spans="1:21">
      <c r="A307" s="62">
        <v>150</v>
      </c>
      <c r="B307" s="81" t="s">
        <v>298</v>
      </c>
      <c r="C307" s="84" t="s">
        <v>296</v>
      </c>
      <c r="D307" s="48">
        <v>15</v>
      </c>
      <c r="E307" s="61">
        <v>315.04</v>
      </c>
      <c r="F307" s="61">
        <f t="shared" si="45"/>
        <v>4725.6</v>
      </c>
      <c r="G307" s="66">
        <v>400</v>
      </c>
      <c r="H307" s="66">
        <f>E307/8*48</f>
        <v>1890.24</v>
      </c>
      <c r="I307" s="66">
        <f>VLOOKUP($F$307,Tabisr,1)</f>
        <v>3537.16</v>
      </c>
      <c r="J307" s="79">
        <f t="shared" si="46"/>
        <v>1188.44</v>
      </c>
      <c r="K307" s="99">
        <f>VLOOKUP($F$307,Tabisr,4)</f>
        <v>0.1088</v>
      </c>
      <c r="L307" s="66">
        <f t="shared" si="47"/>
        <v>129.302272</v>
      </c>
      <c r="M307" s="66">
        <f>VLOOKUP($F$307,Tabisr,3)</f>
        <v>207.75</v>
      </c>
      <c r="N307" s="67">
        <v>337.052272</v>
      </c>
      <c r="O307" s="66">
        <v>0</v>
      </c>
      <c r="P307" s="66">
        <v>0</v>
      </c>
      <c r="Q307" s="66">
        <v>0</v>
      </c>
      <c r="R307" s="66">
        <v>0</v>
      </c>
      <c r="S307" s="66">
        <v>0</v>
      </c>
      <c r="T307" s="107">
        <v>5528.787728</v>
      </c>
      <c r="U307" s="79">
        <v>5128.787728</v>
      </c>
    </row>
    <row r="308" spans="1:21">
      <c r="A308" s="62"/>
      <c r="B308" s="81" t="s">
        <v>38</v>
      </c>
      <c r="C308" s="84" t="s">
        <v>296</v>
      </c>
      <c r="D308" s="115"/>
      <c r="E308" s="61">
        <v>0</v>
      </c>
      <c r="F308" s="61"/>
      <c r="G308" s="66"/>
      <c r="H308" s="90"/>
      <c r="I308" s="66"/>
      <c r="J308" s="79"/>
      <c r="K308" s="99"/>
      <c r="L308" s="66"/>
      <c r="M308" s="66"/>
      <c r="N308" s="67"/>
      <c r="O308" s="66"/>
      <c r="P308" s="66">
        <v>0</v>
      </c>
      <c r="Q308" s="66">
        <v>0</v>
      </c>
      <c r="R308" s="66">
        <v>0</v>
      </c>
      <c r="S308" s="66">
        <v>0</v>
      </c>
      <c r="T308" s="107">
        <v>0</v>
      </c>
      <c r="U308" s="79">
        <v>0</v>
      </c>
    </row>
    <row r="309" spans="1:21">
      <c r="A309" s="62">
        <v>151</v>
      </c>
      <c r="B309" s="63" t="s">
        <v>299</v>
      </c>
      <c r="C309" s="47" t="s">
        <v>296</v>
      </c>
      <c r="D309" s="48">
        <v>15</v>
      </c>
      <c r="E309" s="61">
        <v>315.04</v>
      </c>
      <c r="F309" s="61">
        <f>D309*E309</f>
        <v>4725.6</v>
      </c>
      <c r="G309" s="66">
        <v>400</v>
      </c>
      <c r="H309" s="66">
        <f>E309/8*36</f>
        <v>1417.68</v>
      </c>
      <c r="I309" s="66">
        <f>VLOOKUP($F$309,Tabisr,1)</f>
        <v>3537.16</v>
      </c>
      <c r="J309" s="79">
        <f>+F309-I309</f>
        <v>1188.44</v>
      </c>
      <c r="K309" s="99">
        <f>VLOOKUP($F$309,Tabisr,4)</f>
        <v>0.1088</v>
      </c>
      <c r="L309" s="66">
        <f>+J309*K309</f>
        <v>129.302272</v>
      </c>
      <c r="M309" s="66">
        <f>VLOOKUP($F$309,Tabisr,3)</f>
        <v>207.75</v>
      </c>
      <c r="N309" s="67">
        <v>337.052272</v>
      </c>
      <c r="O309" s="66">
        <v>0</v>
      </c>
      <c r="P309" s="66">
        <v>0</v>
      </c>
      <c r="Q309" s="66">
        <v>0</v>
      </c>
      <c r="R309" s="66">
        <v>0</v>
      </c>
      <c r="S309" s="66">
        <v>0</v>
      </c>
      <c r="T309" s="107">
        <v>4606.227728</v>
      </c>
      <c r="U309" s="79">
        <v>4206.227728</v>
      </c>
    </row>
    <row r="310" spans="1:21">
      <c r="A310" s="45">
        <v>152</v>
      </c>
      <c r="B310" s="46" t="s">
        <v>300</v>
      </c>
      <c r="C310" s="84" t="s">
        <v>301</v>
      </c>
      <c r="D310" s="48">
        <v>15</v>
      </c>
      <c r="E310" s="61">
        <v>315.04</v>
      </c>
      <c r="F310" s="61">
        <f>D310*E310</f>
        <v>4725.6</v>
      </c>
      <c r="G310" s="61">
        <v>400</v>
      </c>
      <c r="H310" s="61"/>
      <c r="I310" s="61">
        <f>VLOOKUP($F$310,Tabisr,1)</f>
        <v>3537.16</v>
      </c>
      <c r="J310" s="104">
        <f>+F310-I310</f>
        <v>1188.44</v>
      </c>
      <c r="K310" s="98">
        <f>VLOOKUP($F$310,Tabisr,4)</f>
        <v>0.1088</v>
      </c>
      <c r="L310" s="61">
        <f>+J310*K310</f>
        <v>129.302272</v>
      </c>
      <c r="M310" s="61">
        <f>VLOOKUP($F$310,Tabisr,3)</f>
        <v>207.75</v>
      </c>
      <c r="N310" s="100">
        <v>337.052272</v>
      </c>
      <c r="O310" s="61">
        <v>0</v>
      </c>
      <c r="P310" s="66">
        <v>0</v>
      </c>
      <c r="Q310" s="66">
        <v>0</v>
      </c>
      <c r="R310" s="66">
        <v>0</v>
      </c>
      <c r="S310" s="66">
        <v>0</v>
      </c>
      <c r="T310" s="50">
        <v>4288.547728</v>
      </c>
      <c r="U310" s="104">
        <v>3888.547728</v>
      </c>
    </row>
    <row r="311" spans="1:21">
      <c r="A311" s="62">
        <v>153</v>
      </c>
      <c r="B311" s="81" t="s">
        <v>302</v>
      </c>
      <c r="C311" s="64" t="s">
        <v>303</v>
      </c>
      <c r="D311" s="78">
        <v>15</v>
      </c>
      <c r="E311" s="66">
        <v>291.8355</v>
      </c>
      <c r="F311" s="66">
        <f>D311*E311</f>
        <v>4377.5325</v>
      </c>
      <c r="G311" s="66">
        <v>400</v>
      </c>
      <c r="H311" s="90"/>
      <c r="I311" s="66">
        <f>VLOOKUP($F$311,Tabisr,1)</f>
        <v>3537.16</v>
      </c>
      <c r="J311" s="79">
        <f>+F311-I311</f>
        <v>840.3725</v>
      </c>
      <c r="K311" s="99">
        <f>VLOOKUP($F$311,Tabisr,4)</f>
        <v>0.1088</v>
      </c>
      <c r="L311" s="66">
        <f>+J311*K311</f>
        <v>91.432528</v>
      </c>
      <c r="M311" s="66">
        <f>VLOOKUP($F$311,Tabisr,3)</f>
        <v>207.75</v>
      </c>
      <c r="N311" s="67">
        <v>299.182528</v>
      </c>
      <c r="O311" s="66">
        <v>0</v>
      </c>
      <c r="P311" s="66">
        <v>0</v>
      </c>
      <c r="Q311" s="66">
        <v>0</v>
      </c>
      <c r="R311" s="66">
        <v>0</v>
      </c>
      <c r="S311" s="66">
        <v>0</v>
      </c>
      <c r="T311" s="107">
        <v>4478.349972</v>
      </c>
      <c r="U311" s="79">
        <v>4078.349972</v>
      </c>
    </row>
    <row r="312" spans="1:21">
      <c r="A312" s="62"/>
      <c r="B312" s="81" t="s">
        <v>38</v>
      </c>
      <c r="C312" s="64" t="s">
        <v>301</v>
      </c>
      <c r="D312" s="116"/>
      <c r="E312" s="66">
        <v>0</v>
      </c>
      <c r="F312" s="66"/>
      <c r="G312" s="66"/>
      <c r="H312" s="90"/>
      <c r="I312" s="66"/>
      <c r="J312" s="79"/>
      <c r="K312" s="99"/>
      <c r="L312" s="66"/>
      <c r="M312" s="66"/>
      <c r="N312" s="67"/>
      <c r="O312" s="66"/>
      <c r="P312" s="66">
        <v>0</v>
      </c>
      <c r="Q312" s="66">
        <v>0</v>
      </c>
      <c r="R312" s="66">
        <v>0</v>
      </c>
      <c r="S312" s="66">
        <v>0</v>
      </c>
      <c r="T312" s="107">
        <v>0</v>
      </c>
      <c r="U312" s="79">
        <v>0</v>
      </c>
    </row>
    <row r="313" spans="1:21">
      <c r="A313" s="62">
        <v>154</v>
      </c>
      <c r="B313" s="81" t="s">
        <v>304</v>
      </c>
      <c r="C313" s="64" t="s">
        <v>305</v>
      </c>
      <c r="D313" s="78">
        <v>15</v>
      </c>
      <c r="E313" s="66">
        <v>315.04</v>
      </c>
      <c r="F313" s="66">
        <f>D313*E313</f>
        <v>4725.6</v>
      </c>
      <c r="G313" s="66">
        <v>400</v>
      </c>
      <c r="H313" s="90"/>
      <c r="I313" s="66">
        <f>VLOOKUP($F$313,Tabisr,1)</f>
        <v>3537.16</v>
      </c>
      <c r="J313" s="79">
        <f>+F313-I313</f>
        <v>1188.44</v>
      </c>
      <c r="K313" s="99">
        <f>VLOOKUP($F$313,Tabisr,4)</f>
        <v>0.1088</v>
      </c>
      <c r="L313" s="66">
        <f>+J313*K313</f>
        <v>129.302272</v>
      </c>
      <c r="M313" s="66">
        <f>VLOOKUP($F$313,Tabisr,3)</f>
        <v>207.75</v>
      </c>
      <c r="N313" s="67">
        <v>337.052272</v>
      </c>
      <c r="O313" s="66">
        <v>0</v>
      </c>
      <c r="P313" s="66">
        <v>0</v>
      </c>
      <c r="Q313" s="66">
        <v>0</v>
      </c>
      <c r="R313" s="66">
        <v>0</v>
      </c>
      <c r="S313" s="66">
        <v>0</v>
      </c>
      <c r="T313" s="107">
        <v>3988.547728</v>
      </c>
      <c r="U313" s="79">
        <v>3588.547728</v>
      </c>
    </row>
    <row r="314" spans="1:21">
      <c r="A314" s="62">
        <v>155</v>
      </c>
      <c r="B314" s="81" t="s">
        <v>306</v>
      </c>
      <c r="C314" s="64" t="s">
        <v>305</v>
      </c>
      <c r="D314" s="78">
        <v>15</v>
      </c>
      <c r="E314" s="66">
        <v>315.04</v>
      </c>
      <c r="F314" s="66">
        <f>D314*E314</f>
        <v>4725.6</v>
      </c>
      <c r="G314" s="66">
        <v>400</v>
      </c>
      <c r="H314" s="90"/>
      <c r="I314" s="66">
        <f>VLOOKUP($F$314,Tabisr,1)</f>
        <v>3537.16</v>
      </c>
      <c r="J314" s="79">
        <f>+F314-I314</f>
        <v>1188.44</v>
      </c>
      <c r="K314" s="99">
        <f>VLOOKUP($F$314,Tabisr,4)</f>
        <v>0.1088</v>
      </c>
      <c r="L314" s="66">
        <f>+J314*K314</f>
        <v>129.302272</v>
      </c>
      <c r="M314" s="66">
        <f>VLOOKUP($F$314,Tabisr,3)</f>
        <v>207.75</v>
      </c>
      <c r="N314" s="67">
        <v>337.052272</v>
      </c>
      <c r="O314" s="66">
        <v>0</v>
      </c>
      <c r="P314" s="66">
        <v>0</v>
      </c>
      <c r="Q314" s="66">
        <v>0</v>
      </c>
      <c r="R314" s="66">
        <v>0</v>
      </c>
      <c r="S314" s="66">
        <v>0</v>
      </c>
      <c r="T314" s="107">
        <v>3788.547728</v>
      </c>
      <c r="U314" s="79">
        <v>3388.547728</v>
      </c>
    </row>
    <row r="315" ht="22.5" spans="1:21">
      <c r="A315" s="62"/>
      <c r="B315" s="81" t="s">
        <v>44</v>
      </c>
      <c r="C315" s="64" t="s">
        <v>307</v>
      </c>
      <c r="D315" s="78"/>
      <c r="E315" s="66">
        <v>359.099</v>
      </c>
      <c r="F315" s="66">
        <f>D315*E315</f>
        <v>0</v>
      </c>
      <c r="G315" s="66"/>
      <c r="H315" s="90"/>
      <c r="I315" s="66"/>
      <c r="J315" s="79"/>
      <c r="K315" s="99"/>
      <c r="L315" s="66"/>
      <c r="M315" s="66"/>
      <c r="N315" s="67">
        <v>0</v>
      </c>
      <c r="O315" s="66">
        <v>0</v>
      </c>
      <c r="P315" s="66">
        <v>0</v>
      </c>
      <c r="Q315" s="66">
        <v>0</v>
      </c>
      <c r="R315" s="66">
        <v>0</v>
      </c>
      <c r="S315" s="66">
        <v>0</v>
      </c>
      <c r="T315" s="107">
        <v>0</v>
      </c>
      <c r="U315" s="79">
        <v>0</v>
      </c>
    </row>
    <row r="316" spans="1:21">
      <c r="A316" s="62">
        <v>157</v>
      </c>
      <c r="B316" s="81" t="s">
        <v>308</v>
      </c>
      <c r="C316" s="64" t="s">
        <v>305</v>
      </c>
      <c r="D316" s="78">
        <v>15</v>
      </c>
      <c r="E316" s="66">
        <v>315.04</v>
      </c>
      <c r="F316" s="66">
        <f>D316*E316</f>
        <v>4725.6</v>
      </c>
      <c r="G316" s="66">
        <v>400</v>
      </c>
      <c r="H316" s="66"/>
      <c r="I316" s="66">
        <f>VLOOKUP($F$316,Tabisr,1)</f>
        <v>3537.16</v>
      </c>
      <c r="J316" s="79">
        <f>+F316-I316</f>
        <v>1188.44</v>
      </c>
      <c r="K316" s="99">
        <f>VLOOKUP($F$316,Tabisr,4)</f>
        <v>0.1088</v>
      </c>
      <c r="L316" s="66">
        <f>+J316*K316</f>
        <v>129.302272</v>
      </c>
      <c r="M316" s="66">
        <f>VLOOKUP($F$316,Tabisr,3)</f>
        <v>207.75</v>
      </c>
      <c r="N316" s="67">
        <v>337.052272</v>
      </c>
      <c r="O316" s="66">
        <v>0</v>
      </c>
      <c r="P316" s="66">
        <v>0</v>
      </c>
      <c r="Q316" s="66">
        <v>0</v>
      </c>
      <c r="R316" s="66">
        <v>0</v>
      </c>
      <c r="S316" s="66">
        <v>0</v>
      </c>
      <c r="T316" s="107">
        <v>4788.547728</v>
      </c>
      <c r="U316" s="79">
        <v>4388.547728</v>
      </c>
    </row>
    <row r="317" spans="1:21">
      <c r="A317" s="62">
        <v>315</v>
      </c>
      <c r="B317" s="81" t="s">
        <v>309</v>
      </c>
      <c r="C317" s="64" t="s">
        <v>305</v>
      </c>
      <c r="D317" s="78">
        <v>15</v>
      </c>
      <c r="E317" s="66">
        <v>315.04</v>
      </c>
      <c r="F317" s="66">
        <f>D317*E317</f>
        <v>4725.6</v>
      </c>
      <c r="G317" s="66">
        <v>400</v>
      </c>
      <c r="H317" s="90"/>
      <c r="I317" s="66">
        <f>VLOOKUP($F$317,Tabisr,1)</f>
        <v>3537.16</v>
      </c>
      <c r="J317" s="79">
        <f>+F317-I317</f>
        <v>1188.44</v>
      </c>
      <c r="K317" s="99">
        <f>VLOOKUP($F$317,Tabisr,4)</f>
        <v>0.1088</v>
      </c>
      <c r="L317" s="66">
        <f>+J317*K317</f>
        <v>129.302272</v>
      </c>
      <c r="M317" s="66">
        <f>VLOOKUP($F$317,Tabisr,3)</f>
        <v>207.75</v>
      </c>
      <c r="N317" s="67">
        <v>337.052272</v>
      </c>
      <c r="O317" s="66">
        <v>0</v>
      </c>
      <c r="P317" s="66">
        <v>0</v>
      </c>
      <c r="Q317" s="66">
        <v>0</v>
      </c>
      <c r="R317" s="66">
        <v>0</v>
      </c>
      <c r="S317" s="66">
        <v>0</v>
      </c>
      <c r="T317" s="107">
        <v>4788.547728</v>
      </c>
      <c r="U317" s="79">
        <v>4388.547728</v>
      </c>
    </row>
    <row r="318" spans="1:21">
      <c r="A318" s="62"/>
      <c r="B318" s="81" t="s">
        <v>38</v>
      </c>
      <c r="C318" s="64" t="s">
        <v>281</v>
      </c>
      <c r="D318" s="116"/>
      <c r="E318" s="66">
        <v>0</v>
      </c>
      <c r="F318" s="66"/>
      <c r="G318" s="66"/>
      <c r="H318" s="90"/>
      <c r="I318" s="66"/>
      <c r="J318" s="79"/>
      <c r="K318" s="99"/>
      <c r="L318" s="66"/>
      <c r="M318" s="66"/>
      <c r="N318" s="67"/>
      <c r="O318" s="66"/>
      <c r="P318" s="66">
        <v>0</v>
      </c>
      <c r="Q318" s="66">
        <v>0</v>
      </c>
      <c r="R318" s="66">
        <v>0</v>
      </c>
      <c r="S318" s="66">
        <v>0</v>
      </c>
      <c r="T318" s="107">
        <v>0</v>
      </c>
      <c r="U318" s="79">
        <v>0</v>
      </c>
    </row>
    <row r="319" ht="22.5" spans="1:21">
      <c r="A319" s="62">
        <v>158</v>
      </c>
      <c r="B319" s="81" t="s">
        <v>310</v>
      </c>
      <c r="C319" s="64" t="s">
        <v>307</v>
      </c>
      <c r="D319" s="78">
        <v>15</v>
      </c>
      <c r="E319" s="61">
        <v>359.1</v>
      </c>
      <c r="F319" s="66">
        <f>D319*E319</f>
        <v>5386.5</v>
      </c>
      <c r="G319" s="66">
        <v>400</v>
      </c>
      <c r="H319" s="66"/>
      <c r="I319" s="66">
        <f>VLOOKUP($F$319,Tabisr,1)</f>
        <v>3537.16</v>
      </c>
      <c r="J319" s="79">
        <f>+F319-I319</f>
        <v>1849.34</v>
      </c>
      <c r="K319" s="99">
        <f>VLOOKUP($F$319,Tabisr,4)</f>
        <v>0.1088</v>
      </c>
      <c r="L319" s="66">
        <f>+J319*K319</f>
        <v>201.208192</v>
      </c>
      <c r="M319" s="66">
        <f>VLOOKUP($F$319,Tabisr,3)</f>
        <v>207.75</v>
      </c>
      <c r="N319" s="67">
        <v>408.958192</v>
      </c>
      <c r="O319" s="66">
        <v>0</v>
      </c>
      <c r="P319" s="68">
        <v>0</v>
      </c>
      <c r="Q319" s="66">
        <v>0</v>
      </c>
      <c r="R319" s="66">
        <v>0</v>
      </c>
      <c r="S319" s="66">
        <v>0</v>
      </c>
      <c r="T319" s="107">
        <v>5377.541808</v>
      </c>
      <c r="U319" s="79">
        <v>4977.541808</v>
      </c>
    </row>
    <row r="320" spans="1:21">
      <c r="A320" s="62">
        <v>122</v>
      </c>
      <c r="B320" s="81" t="s">
        <v>311</v>
      </c>
      <c r="C320" s="64" t="s">
        <v>312</v>
      </c>
      <c r="D320" s="78">
        <v>15</v>
      </c>
      <c r="E320" s="66">
        <v>315.04</v>
      </c>
      <c r="F320" s="66">
        <f>D320*E320</f>
        <v>4725.6</v>
      </c>
      <c r="G320" s="66">
        <v>400</v>
      </c>
      <c r="H320" s="66"/>
      <c r="I320" s="66">
        <f>VLOOKUP($F$320,Tabisr,1)</f>
        <v>3537.16</v>
      </c>
      <c r="J320" s="79">
        <f>+F320-I320</f>
        <v>1188.44</v>
      </c>
      <c r="K320" s="99">
        <f>VLOOKUP($F$320,Tabisr,4)</f>
        <v>0.1088</v>
      </c>
      <c r="L320" s="66">
        <f>+J320*K320</f>
        <v>129.302272</v>
      </c>
      <c r="M320" s="66">
        <f>VLOOKUP($F$320,Tabisr,3)</f>
        <v>207.75</v>
      </c>
      <c r="N320" s="67">
        <v>337.052272</v>
      </c>
      <c r="O320" s="66">
        <v>0</v>
      </c>
      <c r="P320" s="66">
        <v>0</v>
      </c>
      <c r="Q320" s="66">
        <v>0</v>
      </c>
      <c r="R320" s="66">
        <v>0</v>
      </c>
      <c r="S320" s="66">
        <v>0</v>
      </c>
      <c r="T320" s="107">
        <v>4788.547728</v>
      </c>
      <c r="U320" s="79">
        <v>4388.547728</v>
      </c>
    </row>
    <row r="321" spans="1:21">
      <c r="A321" s="69"/>
      <c r="B321" s="109"/>
      <c r="C321" s="166"/>
      <c r="D321" s="167"/>
      <c r="E321" s="167"/>
      <c r="F321" s="168">
        <f>+SUM(F277:F320)</f>
        <v>170676.8025</v>
      </c>
      <c r="G321" s="168">
        <f>+SUM(G277:G320)</f>
        <v>12000</v>
      </c>
      <c r="H321" s="168">
        <f>+SUM(H277:H320)</f>
        <v>12097.42</v>
      </c>
      <c r="I321" s="168"/>
      <c r="J321" s="168"/>
      <c r="K321" s="168"/>
      <c r="L321" s="168"/>
      <c r="M321" s="168"/>
      <c r="N321" s="173">
        <v>13880.638796</v>
      </c>
      <c r="O321" s="168">
        <v>0</v>
      </c>
      <c r="P321" s="168">
        <v>7470</v>
      </c>
      <c r="Q321" s="168">
        <v>6020</v>
      </c>
      <c r="R321" s="168">
        <v>0</v>
      </c>
      <c r="S321" s="168">
        <v>500</v>
      </c>
      <c r="T321" s="168">
        <v>166903.583704</v>
      </c>
      <c r="U321" s="168">
        <v>154903.583704</v>
      </c>
    </row>
    <row r="322" spans="1:21">
      <c r="A322" s="69"/>
      <c r="B322" s="70"/>
      <c r="C322" s="71"/>
      <c r="D322" s="69"/>
      <c r="E322" s="143"/>
      <c r="F322" s="74"/>
      <c r="G322" s="74"/>
      <c r="H322" s="74"/>
      <c r="I322" s="74"/>
      <c r="J322" s="74"/>
      <c r="K322" s="74"/>
      <c r="L322" s="74"/>
      <c r="M322" s="74"/>
      <c r="N322" s="102"/>
      <c r="O322" s="74"/>
      <c r="P322" s="74"/>
      <c r="Q322" s="74"/>
      <c r="R322" s="74"/>
      <c r="S322" s="74"/>
      <c r="T322" s="74"/>
      <c r="U322" s="74"/>
    </row>
    <row r="323" spans="1:21">
      <c r="A323" s="69"/>
      <c r="B323" s="70"/>
      <c r="C323" s="71"/>
      <c r="D323" s="69"/>
      <c r="E323" s="143"/>
      <c r="F323" s="74"/>
      <c r="G323" s="74"/>
      <c r="H323" s="74"/>
      <c r="I323" s="74"/>
      <c r="J323" s="74"/>
      <c r="K323" s="74"/>
      <c r="L323" s="74"/>
      <c r="M323" s="74"/>
      <c r="N323" s="102"/>
      <c r="O323" s="74"/>
      <c r="P323" s="74"/>
      <c r="Q323" s="74"/>
      <c r="R323" s="74"/>
      <c r="S323" s="74"/>
      <c r="T323" s="74"/>
      <c r="U323" s="74"/>
    </row>
    <row r="324" customHeight="1" spans="1:21">
      <c r="A324" s="123" t="s">
        <v>313</v>
      </c>
      <c r="B324" s="124"/>
      <c r="C324" s="124"/>
      <c r="D324" s="124"/>
      <c r="E324" s="124"/>
      <c r="F324" s="124"/>
      <c r="G324" s="124"/>
      <c r="H324" s="124"/>
      <c r="I324" s="124"/>
      <c r="J324" s="124"/>
      <c r="K324" s="124"/>
      <c r="L324" s="124"/>
      <c r="M324" s="124"/>
      <c r="N324" s="124"/>
      <c r="O324" s="124"/>
      <c r="P324" s="124"/>
      <c r="Q324" s="124"/>
      <c r="R324" s="124"/>
      <c r="S324" s="124"/>
      <c r="T324" s="124"/>
      <c r="U324" s="139"/>
    </row>
    <row r="325" ht="23.25" customHeight="1" spans="1:21">
      <c r="A325" s="42" t="s">
        <v>5</v>
      </c>
      <c r="B325" s="76" t="s">
        <v>6</v>
      </c>
      <c r="C325" s="44" t="s">
        <v>7</v>
      </c>
      <c r="D325" s="44" t="s">
        <v>8</v>
      </c>
      <c r="E325" s="44" t="s">
        <v>9</v>
      </c>
      <c r="F325" s="44" t="s">
        <v>10</v>
      </c>
      <c r="G325" s="44" t="s">
        <v>11</v>
      </c>
      <c r="H325" s="44" t="s">
        <v>12</v>
      </c>
      <c r="I325" s="92" t="s">
        <v>13</v>
      </c>
      <c r="J325" s="92" t="s">
        <v>14</v>
      </c>
      <c r="K325" s="92" t="s">
        <v>15</v>
      </c>
      <c r="L325" s="92" t="s">
        <v>16</v>
      </c>
      <c r="M325" s="44" t="s">
        <v>17</v>
      </c>
      <c r="N325" s="44" t="s">
        <v>18</v>
      </c>
      <c r="O325" s="44" t="s">
        <v>19</v>
      </c>
      <c r="P325" s="44" t="s">
        <v>20</v>
      </c>
      <c r="Q325" s="44" t="s">
        <v>21</v>
      </c>
      <c r="R325" s="44" t="s">
        <v>22</v>
      </c>
      <c r="S325" s="44" t="s">
        <v>23</v>
      </c>
      <c r="T325" s="44" t="s">
        <v>24</v>
      </c>
      <c r="U325" s="44" t="s">
        <v>25</v>
      </c>
    </row>
    <row r="326" spans="1:21">
      <c r="A326" s="62">
        <v>159</v>
      </c>
      <c r="B326" s="81" t="s">
        <v>314</v>
      </c>
      <c r="C326" s="64" t="s">
        <v>315</v>
      </c>
      <c r="D326" s="78">
        <v>15</v>
      </c>
      <c r="E326" s="66">
        <v>359.099</v>
      </c>
      <c r="F326" s="66">
        <f>D326*E326</f>
        <v>5386.485</v>
      </c>
      <c r="G326" s="66">
        <v>400</v>
      </c>
      <c r="H326" s="66"/>
      <c r="I326" s="66">
        <f>VLOOKUP($F$326,Tabisr,1)</f>
        <v>3537.16</v>
      </c>
      <c r="J326" s="79">
        <f>+F326-I326</f>
        <v>1849.325</v>
      </c>
      <c r="K326" s="99">
        <f>VLOOKUP($F$326,Tabisr,4)</f>
        <v>0.1088</v>
      </c>
      <c r="L326" s="66">
        <f>+J326*K326</f>
        <v>201.20656</v>
      </c>
      <c r="M326" s="66">
        <f>VLOOKUP($F$326,Tabisr,3)</f>
        <v>207.75</v>
      </c>
      <c r="N326" s="100">
        <v>408.95656</v>
      </c>
      <c r="O326" s="66">
        <v>0</v>
      </c>
      <c r="P326" s="66">
        <v>0</v>
      </c>
      <c r="Q326" s="66">
        <v>0</v>
      </c>
      <c r="R326" s="66">
        <v>0</v>
      </c>
      <c r="S326" s="66">
        <v>0</v>
      </c>
      <c r="T326" s="107">
        <v>3837.32844</v>
      </c>
      <c r="U326" s="79">
        <v>3437.32844</v>
      </c>
    </row>
    <row r="327" spans="1:21">
      <c r="A327" s="62"/>
      <c r="B327" s="81"/>
      <c r="C327" s="64" t="s">
        <v>316</v>
      </c>
      <c r="D327" s="78"/>
      <c r="E327" s="66">
        <v>359.099</v>
      </c>
      <c r="F327" s="66">
        <f>D327*E327</f>
        <v>0</v>
      </c>
      <c r="G327" s="66"/>
      <c r="H327" s="66"/>
      <c r="I327" s="66"/>
      <c r="J327" s="79"/>
      <c r="K327" s="99"/>
      <c r="L327" s="66"/>
      <c r="M327" s="66"/>
      <c r="N327" s="67"/>
      <c r="O327" s="66">
        <v>0</v>
      </c>
      <c r="P327" s="66">
        <v>0</v>
      </c>
      <c r="Q327" s="66"/>
      <c r="R327" s="66">
        <v>0</v>
      </c>
      <c r="S327" s="66"/>
      <c r="T327" s="107">
        <v>0</v>
      </c>
      <c r="U327" s="79">
        <v>0</v>
      </c>
    </row>
    <row r="328" spans="1:21">
      <c r="A328" s="169"/>
      <c r="B328" s="70"/>
      <c r="C328" s="71"/>
      <c r="D328" s="69"/>
      <c r="E328" s="69"/>
      <c r="F328" s="74">
        <f>SUM(F326:F327)</f>
        <v>5386.485</v>
      </c>
      <c r="G328" s="74">
        <f>SUM(G326:G327)</f>
        <v>400</v>
      </c>
      <c r="H328" s="74">
        <f>+H326</f>
        <v>0</v>
      </c>
      <c r="I328" s="74"/>
      <c r="J328" s="74"/>
      <c r="K328" s="74"/>
      <c r="L328" s="74"/>
      <c r="M328" s="74"/>
      <c r="N328" s="102">
        <v>408.95656</v>
      </c>
      <c r="O328" s="74">
        <v>0</v>
      </c>
      <c r="P328" s="74">
        <v>0</v>
      </c>
      <c r="Q328" s="74">
        <v>0</v>
      </c>
      <c r="R328" s="74">
        <v>1540.2</v>
      </c>
      <c r="S328" s="74">
        <v>0</v>
      </c>
      <c r="T328" s="74">
        <v>3837.32844</v>
      </c>
      <c r="U328" s="74">
        <v>3437.32844</v>
      </c>
    </row>
    <row r="329" spans="1:21">
      <c r="A329" s="169"/>
      <c r="B329" s="70"/>
      <c r="C329" s="71"/>
      <c r="D329" s="69"/>
      <c r="E329" s="69"/>
      <c r="F329" s="74"/>
      <c r="G329" s="74"/>
      <c r="H329" s="74"/>
      <c r="I329" s="74"/>
      <c r="J329" s="74"/>
      <c r="K329" s="74"/>
      <c r="L329" s="74"/>
      <c r="M329" s="74"/>
      <c r="N329" s="102"/>
      <c r="O329" s="74"/>
      <c r="P329" s="74"/>
      <c r="Q329" s="74"/>
      <c r="R329" s="74"/>
      <c r="S329" s="74"/>
      <c r="T329" s="74"/>
      <c r="U329" s="74"/>
    </row>
    <row r="330" spans="1:21">
      <c r="A330" s="169"/>
      <c r="B330" s="70"/>
      <c r="C330" s="71"/>
      <c r="D330" s="69"/>
      <c r="E330" s="69"/>
      <c r="F330" s="74"/>
      <c r="G330" s="74"/>
      <c r="H330" s="74"/>
      <c r="I330" s="74"/>
      <c r="J330" s="74"/>
      <c r="K330" s="74"/>
      <c r="L330" s="74"/>
      <c r="M330" s="74"/>
      <c r="N330" s="102"/>
      <c r="O330" s="74"/>
      <c r="P330" s="74"/>
      <c r="Q330" s="74"/>
      <c r="R330" s="74"/>
      <c r="S330" s="74"/>
      <c r="T330" s="74"/>
      <c r="U330" s="74"/>
    </row>
    <row r="331" spans="1:21">
      <c r="A331" s="40" t="s">
        <v>317</v>
      </c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106"/>
    </row>
    <row r="332" ht="24.75" customHeight="1" spans="1:21">
      <c r="A332" s="42" t="s">
        <v>5</v>
      </c>
      <c r="B332" s="76" t="s">
        <v>6</v>
      </c>
      <c r="C332" s="44" t="s">
        <v>7</v>
      </c>
      <c r="D332" s="44" t="s">
        <v>8</v>
      </c>
      <c r="E332" s="44" t="s">
        <v>9</v>
      </c>
      <c r="F332" s="44" t="s">
        <v>10</v>
      </c>
      <c r="G332" s="44" t="s">
        <v>11</v>
      </c>
      <c r="H332" s="44" t="s">
        <v>12</v>
      </c>
      <c r="I332" s="92" t="s">
        <v>13</v>
      </c>
      <c r="J332" s="92" t="s">
        <v>14</v>
      </c>
      <c r="K332" s="92" t="s">
        <v>15</v>
      </c>
      <c r="L332" s="92" t="s">
        <v>16</v>
      </c>
      <c r="M332" s="44" t="s">
        <v>17</v>
      </c>
      <c r="N332" s="44" t="s">
        <v>18</v>
      </c>
      <c r="O332" s="44" t="s">
        <v>19</v>
      </c>
      <c r="P332" s="44" t="s">
        <v>20</v>
      </c>
      <c r="Q332" s="44" t="s">
        <v>21</v>
      </c>
      <c r="R332" s="44" t="s">
        <v>22</v>
      </c>
      <c r="S332" s="44" t="s">
        <v>23</v>
      </c>
      <c r="T332" s="44" t="s">
        <v>24</v>
      </c>
      <c r="U332" s="44" t="s">
        <v>25</v>
      </c>
    </row>
    <row r="333" spans="1:21">
      <c r="A333" s="45">
        <v>161</v>
      </c>
      <c r="B333" s="46" t="s">
        <v>318</v>
      </c>
      <c r="C333" s="84" t="s">
        <v>317</v>
      </c>
      <c r="D333" s="48">
        <v>15</v>
      </c>
      <c r="E333" s="61">
        <v>760.5295</v>
      </c>
      <c r="F333" s="61">
        <f>D333*E333</f>
        <v>11407.9425</v>
      </c>
      <c r="G333" s="61"/>
      <c r="H333" s="61"/>
      <c r="I333" s="61">
        <f>VLOOKUP($F$333,Tabisr,1)</f>
        <v>8651.41</v>
      </c>
      <c r="J333" s="104">
        <f>+F333-I333</f>
        <v>2756.5325</v>
      </c>
      <c r="K333" s="98">
        <f>VLOOKUP($F$333,Tabisr,4)</f>
        <v>0.2136</v>
      </c>
      <c r="L333" s="61">
        <f>+J333*K333</f>
        <v>588.795342</v>
      </c>
      <c r="M333" s="61">
        <f>VLOOKUP($F$333,Tabisr,3)</f>
        <v>916.2</v>
      </c>
      <c r="N333" s="100">
        <v>1504.995342</v>
      </c>
      <c r="O333" s="61">
        <v>0</v>
      </c>
      <c r="P333" s="61">
        <v>0</v>
      </c>
      <c r="Q333" s="61">
        <v>0</v>
      </c>
      <c r="R333" s="61">
        <v>0</v>
      </c>
      <c r="S333" s="61"/>
      <c r="T333" s="50">
        <v>8242.947158</v>
      </c>
      <c r="U333" s="104">
        <v>8242.947158</v>
      </c>
    </row>
    <row r="334" ht="22.5" spans="1:21">
      <c r="A334" s="52">
        <v>77</v>
      </c>
      <c r="B334" s="53" t="s">
        <v>319</v>
      </c>
      <c r="C334" s="170" t="s">
        <v>320</v>
      </c>
      <c r="D334" s="55">
        <v>15</v>
      </c>
      <c r="E334" s="96">
        <v>315.04</v>
      </c>
      <c r="F334" s="96">
        <f>D334*E334</f>
        <v>4725.6</v>
      </c>
      <c r="G334" s="96">
        <v>400</v>
      </c>
      <c r="H334" s="171"/>
      <c r="I334" s="96">
        <f>VLOOKUP($F$334,Tabisr,1)</f>
        <v>3537.16</v>
      </c>
      <c r="J334" s="162">
        <f>+F334-I334</f>
        <v>1188.44</v>
      </c>
      <c r="K334" s="163">
        <f>VLOOKUP($F$334,Tabisr,4)</f>
        <v>0.1088</v>
      </c>
      <c r="L334" s="96">
        <f>+J334*K334</f>
        <v>129.302272</v>
      </c>
      <c r="M334" s="96">
        <f>VLOOKUP($F$334,Tabisr,3)</f>
        <v>207.75</v>
      </c>
      <c r="N334" s="164">
        <v>337.052272</v>
      </c>
      <c r="O334" s="96">
        <v>0</v>
      </c>
      <c r="P334" s="96">
        <v>0</v>
      </c>
      <c r="Q334" s="96">
        <v>0</v>
      </c>
      <c r="R334" s="96">
        <v>0</v>
      </c>
      <c r="S334" s="96">
        <v>0</v>
      </c>
      <c r="T334" s="57">
        <v>3788.547728</v>
      </c>
      <c r="U334" s="162">
        <v>3388.547728</v>
      </c>
    </row>
    <row r="335" ht="33.75" customHeight="1" spans="1:21">
      <c r="A335" s="62">
        <v>162</v>
      </c>
      <c r="B335" s="81" t="s">
        <v>321</v>
      </c>
      <c r="C335" s="64" t="s">
        <v>322</v>
      </c>
      <c r="D335" s="78">
        <v>15</v>
      </c>
      <c r="E335" s="66">
        <v>387.596</v>
      </c>
      <c r="F335" s="66">
        <f>D335*E335</f>
        <v>5813.94</v>
      </c>
      <c r="G335" s="66">
        <v>400</v>
      </c>
      <c r="H335" s="66"/>
      <c r="I335" s="66">
        <f>VLOOKUP($F$335,Tabisr,1)</f>
        <v>3537.16</v>
      </c>
      <c r="J335" s="79">
        <f>+F335-I335</f>
        <v>2276.78</v>
      </c>
      <c r="K335" s="99">
        <f>VLOOKUP($F$335,Tabisr,4)</f>
        <v>0.1088</v>
      </c>
      <c r="L335" s="66">
        <f>+J335*K335</f>
        <v>247.713664</v>
      </c>
      <c r="M335" s="66">
        <f>VLOOKUP($F$335,Tabisr,3)</f>
        <v>207.75</v>
      </c>
      <c r="N335" s="67">
        <v>455.463664</v>
      </c>
      <c r="O335" s="66">
        <v>0</v>
      </c>
      <c r="P335" s="66">
        <v>0</v>
      </c>
      <c r="Q335" s="66">
        <v>0</v>
      </c>
      <c r="R335" s="66">
        <v>0</v>
      </c>
      <c r="S335" s="66">
        <v>0</v>
      </c>
      <c r="T335" s="107">
        <v>5758.476336</v>
      </c>
      <c r="U335" s="79">
        <v>5358.476336</v>
      </c>
    </row>
    <row r="336" spans="1:21">
      <c r="A336" s="69"/>
      <c r="B336" s="70"/>
      <c r="C336" s="71"/>
      <c r="D336" s="72"/>
      <c r="E336" s="73"/>
      <c r="F336" s="74">
        <f>+SUM(F333:F335)</f>
        <v>21947.4825</v>
      </c>
      <c r="G336" s="74">
        <f>+SUM(G333:G335)</f>
        <v>800</v>
      </c>
      <c r="H336" s="74">
        <f>+SUM(H333:H335)</f>
        <v>0</v>
      </c>
      <c r="I336" s="74"/>
      <c r="J336" s="74"/>
      <c r="K336" s="74"/>
      <c r="L336" s="74"/>
      <c r="M336" s="74"/>
      <c r="N336" s="102">
        <v>2297.511278</v>
      </c>
      <c r="O336" s="74">
        <v>0</v>
      </c>
      <c r="P336" s="74">
        <v>0</v>
      </c>
      <c r="Q336" s="74">
        <v>2660</v>
      </c>
      <c r="R336" s="74">
        <v>0</v>
      </c>
      <c r="S336" s="74">
        <v>0</v>
      </c>
      <c r="T336" s="74">
        <v>17789.971222</v>
      </c>
      <c r="U336" s="74">
        <v>16989.971222</v>
      </c>
    </row>
    <row r="337" spans="1:21">
      <c r="A337" s="69"/>
      <c r="B337" s="70"/>
      <c r="C337" s="71"/>
      <c r="D337" s="72"/>
      <c r="E337" s="73"/>
      <c r="F337" s="74"/>
      <c r="G337" s="74"/>
      <c r="H337" s="74"/>
      <c r="I337" s="74"/>
      <c r="J337" s="74"/>
      <c r="K337" s="74"/>
      <c r="L337" s="74"/>
      <c r="M337" s="74"/>
      <c r="N337" s="102"/>
      <c r="O337" s="74"/>
      <c r="P337" s="74"/>
      <c r="Q337" s="74"/>
      <c r="R337" s="74"/>
      <c r="S337" s="74"/>
      <c r="T337" s="74"/>
      <c r="U337" s="74"/>
    </row>
    <row r="338" spans="1:21">
      <c r="A338" s="69"/>
      <c r="B338" s="70"/>
      <c r="C338" s="71"/>
      <c r="D338" s="72"/>
      <c r="E338" s="73"/>
      <c r="F338" s="74"/>
      <c r="G338" s="74"/>
      <c r="H338" s="74"/>
      <c r="I338" s="74"/>
      <c r="J338" s="74"/>
      <c r="K338" s="74"/>
      <c r="L338" s="74"/>
      <c r="M338" s="74"/>
      <c r="N338" s="102"/>
      <c r="O338" s="74"/>
      <c r="P338" s="74"/>
      <c r="Q338" s="74"/>
      <c r="R338" s="74"/>
      <c r="S338" s="74"/>
      <c r="T338" s="74"/>
      <c r="U338" s="74"/>
    </row>
    <row r="339" spans="1:21">
      <c r="A339" s="40" t="s">
        <v>323</v>
      </c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106"/>
    </row>
    <row r="340" ht="24.75" customHeight="1" spans="1:21">
      <c r="A340" s="42" t="s">
        <v>5</v>
      </c>
      <c r="B340" s="76" t="s">
        <v>6</v>
      </c>
      <c r="C340" s="44" t="s">
        <v>7</v>
      </c>
      <c r="D340" s="44" t="s">
        <v>8</v>
      </c>
      <c r="E340" s="44" t="s">
        <v>9</v>
      </c>
      <c r="F340" s="44" t="s">
        <v>10</v>
      </c>
      <c r="G340" s="44" t="s">
        <v>11</v>
      </c>
      <c r="H340" s="44" t="s">
        <v>12</v>
      </c>
      <c r="I340" s="92" t="s">
        <v>13</v>
      </c>
      <c r="J340" s="92" t="s">
        <v>14</v>
      </c>
      <c r="K340" s="92" t="s">
        <v>15</v>
      </c>
      <c r="L340" s="92" t="s">
        <v>16</v>
      </c>
      <c r="M340" s="44" t="s">
        <v>17</v>
      </c>
      <c r="N340" s="44" t="s">
        <v>18</v>
      </c>
      <c r="O340" s="44" t="s">
        <v>19</v>
      </c>
      <c r="P340" s="44" t="s">
        <v>20</v>
      </c>
      <c r="Q340" s="44" t="s">
        <v>21</v>
      </c>
      <c r="R340" s="44" t="s">
        <v>22</v>
      </c>
      <c r="S340" s="44" t="s">
        <v>23</v>
      </c>
      <c r="T340" s="44" t="s">
        <v>24</v>
      </c>
      <c r="U340" s="44" t="s">
        <v>25</v>
      </c>
    </row>
    <row r="341" spans="1:21">
      <c r="A341" s="62">
        <v>71</v>
      </c>
      <c r="B341" s="81" t="s">
        <v>324</v>
      </c>
      <c r="C341" s="64" t="s">
        <v>325</v>
      </c>
      <c r="D341" s="78">
        <v>15</v>
      </c>
      <c r="E341" s="66">
        <v>760.5295</v>
      </c>
      <c r="F341" s="66">
        <f>D341*E341</f>
        <v>11407.9425</v>
      </c>
      <c r="G341" s="66"/>
      <c r="H341" s="66"/>
      <c r="I341" s="66">
        <f>VLOOKUP($F$341,Tabisr,1)</f>
        <v>8651.41</v>
      </c>
      <c r="J341" s="79">
        <f>+F341-I341</f>
        <v>2756.5325</v>
      </c>
      <c r="K341" s="99">
        <f>VLOOKUP($F$341,Tabisr,4)</f>
        <v>0.2136</v>
      </c>
      <c r="L341" s="66">
        <f>+J341*K341</f>
        <v>588.795342</v>
      </c>
      <c r="M341" s="66">
        <f>VLOOKUP($F$341,Tabisr,3)</f>
        <v>916.2</v>
      </c>
      <c r="N341" s="67">
        <v>1504.995342</v>
      </c>
      <c r="O341" s="66">
        <v>0</v>
      </c>
      <c r="P341" s="66">
        <v>0</v>
      </c>
      <c r="Q341" s="66">
        <v>0</v>
      </c>
      <c r="R341" s="66">
        <v>0</v>
      </c>
      <c r="S341" s="66">
        <v>0</v>
      </c>
      <c r="T341" s="107">
        <v>9902.947158</v>
      </c>
      <c r="U341" s="79">
        <v>9902.947158</v>
      </c>
    </row>
    <row r="342" ht="22.5" spans="1:21">
      <c r="A342" s="62"/>
      <c r="B342" s="81" t="s">
        <v>38</v>
      </c>
      <c r="C342" s="64" t="s">
        <v>326</v>
      </c>
      <c r="D342" s="78"/>
      <c r="E342" s="66">
        <v>0</v>
      </c>
      <c r="F342" s="66"/>
      <c r="G342" s="66"/>
      <c r="H342" s="90"/>
      <c r="I342" s="66"/>
      <c r="J342" s="79"/>
      <c r="K342" s="99"/>
      <c r="L342" s="66"/>
      <c r="M342" s="66"/>
      <c r="N342" s="100"/>
      <c r="O342" s="66">
        <v>0</v>
      </c>
      <c r="P342" s="66">
        <v>0</v>
      </c>
      <c r="Q342" s="66">
        <v>0</v>
      </c>
      <c r="R342" s="66">
        <v>0</v>
      </c>
      <c r="S342" s="66">
        <v>0</v>
      </c>
      <c r="T342" s="107">
        <v>0</v>
      </c>
      <c r="U342" s="79">
        <v>0</v>
      </c>
    </row>
    <row r="343" spans="1:21">
      <c r="A343" s="62">
        <v>165</v>
      </c>
      <c r="B343" s="81" t="s">
        <v>327</v>
      </c>
      <c r="C343" s="64" t="s">
        <v>75</v>
      </c>
      <c r="D343" s="78">
        <v>15</v>
      </c>
      <c r="E343" s="61">
        <v>315.04</v>
      </c>
      <c r="F343" s="61">
        <f t="shared" ref="F343:F348" si="48">D343*E343</f>
        <v>4725.6</v>
      </c>
      <c r="G343" s="61">
        <v>400</v>
      </c>
      <c r="H343" s="61"/>
      <c r="I343" s="61">
        <f>VLOOKUP($F$343,Tabisr,1)</f>
        <v>3537.16</v>
      </c>
      <c r="J343" s="104">
        <f t="shared" ref="J343:J348" si="49">+F343-I343</f>
        <v>1188.44</v>
      </c>
      <c r="K343" s="98">
        <f>VLOOKUP($F$343,Tabisr,4)</f>
        <v>0.1088</v>
      </c>
      <c r="L343" s="61">
        <f t="shared" ref="L343:L348" si="50">+J343*K343</f>
        <v>129.302272</v>
      </c>
      <c r="M343" s="66">
        <f>VLOOKUP($F$343,Tabisr,3)</f>
        <v>207.75</v>
      </c>
      <c r="N343" s="100">
        <v>337.052272</v>
      </c>
      <c r="O343" s="61">
        <v>0</v>
      </c>
      <c r="P343" s="61">
        <v>0</v>
      </c>
      <c r="Q343" s="61">
        <v>0</v>
      </c>
      <c r="R343" s="61">
        <v>0</v>
      </c>
      <c r="S343" s="61">
        <v>0</v>
      </c>
      <c r="T343" s="107">
        <v>4788.547728</v>
      </c>
      <c r="U343" s="79">
        <v>4388.547728</v>
      </c>
    </row>
    <row r="344" spans="1:21">
      <c r="A344" s="62">
        <v>166</v>
      </c>
      <c r="B344" s="81" t="s">
        <v>328</v>
      </c>
      <c r="C344" s="64" t="s">
        <v>75</v>
      </c>
      <c r="D344" s="78">
        <v>15</v>
      </c>
      <c r="E344" s="61">
        <v>315.04</v>
      </c>
      <c r="F344" s="61">
        <f t="shared" si="48"/>
        <v>4725.6</v>
      </c>
      <c r="G344" s="61">
        <v>400</v>
      </c>
      <c r="H344" s="61"/>
      <c r="I344" s="61">
        <f>VLOOKUP($F$344,Tabisr,1)</f>
        <v>3537.16</v>
      </c>
      <c r="J344" s="104">
        <f t="shared" si="49"/>
        <v>1188.44</v>
      </c>
      <c r="K344" s="98">
        <f>VLOOKUP($F$344,Tabisr,4)</f>
        <v>0.1088</v>
      </c>
      <c r="L344" s="61">
        <f t="shared" si="50"/>
        <v>129.302272</v>
      </c>
      <c r="M344" s="66">
        <f>VLOOKUP($F$344,Tabisr,3)</f>
        <v>207.75</v>
      </c>
      <c r="N344" s="100">
        <v>337.052272</v>
      </c>
      <c r="O344" s="61">
        <v>0</v>
      </c>
      <c r="P344" s="61">
        <v>0</v>
      </c>
      <c r="Q344" s="61">
        <v>0</v>
      </c>
      <c r="R344" s="61">
        <v>0</v>
      </c>
      <c r="S344" s="61">
        <v>0</v>
      </c>
      <c r="T344" s="107">
        <v>4788.547728</v>
      </c>
      <c r="U344" s="79">
        <v>4388.547728</v>
      </c>
    </row>
    <row r="345" ht="22.5" spans="1:21">
      <c r="A345" s="62">
        <v>167</v>
      </c>
      <c r="B345" s="84" t="s">
        <v>329</v>
      </c>
      <c r="C345" s="84" t="s">
        <v>75</v>
      </c>
      <c r="D345" s="78">
        <v>15</v>
      </c>
      <c r="E345" s="61">
        <v>315.04</v>
      </c>
      <c r="F345" s="61">
        <f t="shared" si="48"/>
        <v>4725.6</v>
      </c>
      <c r="G345" s="61">
        <v>400</v>
      </c>
      <c r="H345" s="66"/>
      <c r="I345" s="61">
        <f>VLOOKUP($F$345,Tabisr,1)</f>
        <v>3537.16</v>
      </c>
      <c r="J345" s="104">
        <f t="shared" si="49"/>
        <v>1188.44</v>
      </c>
      <c r="K345" s="98">
        <f>VLOOKUP($F$345,Tabisr,4)</f>
        <v>0.1088</v>
      </c>
      <c r="L345" s="61">
        <f t="shared" si="50"/>
        <v>129.302272</v>
      </c>
      <c r="M345" s="66">
        <f>VLOOKUP($F$345,Tabisr,3)</f>
        <v>207.75</v>
      </c>
      <c r="N345" s="100">
        <v>337.052272</v>
      </c>
      <c r="O345" s="61">
        <v>0</v>
      </c>
      <c r="P345" s="61">
        <v>0</v>
      </c>
      <c r="Q345" s="61">
        <v>0</v>
      </c>
      <c r="R345" s="61">
        <v>0</v>
      </c>
      <c r="S345" s="61">
        <v>0</v>
      </c>
      <c r="T345" s="107">
        <v>4138.547728</v>
      </c>
      <c r="U345" s="79">
        <v>3738.547728</v>
      </c>
    </row>
    <row r="346" spans="1:21">
      <c r="A346" s="45">
        <v>168</v>
      </c>
      <c r="B346" s="46" t="s">
        <v>330</v>
      </c>
      <c r="C346" s="84" t="s">
        <v>75</v>
      </c>
      <c r="D346" s="78">
        <v>15</v>
      </c>
      <c r="E346" s="61">
        <v>315.04</v>
      </c>
      <c r="F346" s="61">
        <f t="shared" si="48"/>
        <v>4725.6</v>
      </c>
      <c r="G346" s="61">
        <v>400</v>
      </c>
      <c r="H346" s="61"/>
      <c r="I346" s="61">
        <f>VLOOKUP($F$346,Tabisr,1)</f>
        <v>3537.16</v>
      </c>
      <c r="J346" s="104">
        <f t="shared" si="49"/>
        <v>1188.44</v>
      </c>
      <c r="K346" s="98">
        <f>VLOOKUP($F$346,Tabisr,4)</f>
        <v>0.1088</v>
      </c>
      <c r="L346" s="61">
        <f t="shared" si="50"/>
        <v>129.302272</v>
      </c>
      <c r="M346" s="61">
        <f>VLOOKUP($F$346,Tabisr,3)</f>
        <v>207.75</v>
      </c>
      <c r="N346" s="100">
        <v>337.052272</v>
      </c>
      <c r="O346" s="61">
        <v>0</v>
      </c>
      <c r="P346" s="61">
        <v>0</v>
      </c>
      <c r="Q346" s="61">
        <v>0</v>
      </c>
      <c r="R346" s="61">
        <v>0</v>
      </c>
      <c r="S346" s="61">
        <v>0</v>
      </c>
      <c r="T346" s="50">
        <v>4788.547728</v>
      </c>
      <c r="U346" s="104">
        <v>4388.547728</v>
      </c>
    </row>
    <row r="347" spans="1:21">
      <c r="A347" s="45">
        <v>169</v>
      </c>
      <c r="B347" s="46" t="s">
        <v>331</v>
      </c>
      <c r="C347" s="84" t="s">
        <v>75</v>
      </c>
      <c r="D347" s="78">
        <v>15</v>
      </c>
      <c r="E347" s="61">
        <v>312.639</v>
      </c>
      <c r="F347" s="61">
        <f t="shared" si="48"/>
        <v>4689.585</v>
      </c>
      <c r="G347" s="61">
        <v>400</v>
      </c>
      <c r="H347" s="61"/>
      <c r="I347" s="61">
        <f>VLOOKUP($F$347,Tabisr,1)</f>
        <v>3537.16</v>
      </c>
      <c r="J347" s="104">
        <f t="shared" si="49"/>
        <v>1152.425</v>
      </c>
      <c r="K347" s="98">
        <f>VLOOKUP($F$347,Tabisr,4)</f>
        <v>0.1088</v>
      </c>
      <c r="L347" s="61">
        <f t="shared" si="50"/>
        <v>125.38384</v>
      </c>
      <c r="M347" s="61">
        <f>VLOOKUP($F$347,Tabisr,3)</f>
        <v>207.75</v>
      </c>
      <c r="N347" s="100">
        <v>333.13384</v>
      </c>
      <c r="O347" s="61">
        <v>0</v>
      </c>
      <c r="P347" s="61">
        <v>0</v>
      </c>
      <c r="Q347" s="61">
        <v>0</v>
      </c>
      <c r="R347" s="61">
        <v>0</v>
      </c>
      <c r="S347" s="61">
        <v>0</v>
      </c>
      <c r="T347" s="50">
        <v>3856.45116</v>
      </c>
      <c r="U347" s="104">
        <v>3456.45116</v>
      </c>
    </row>
    <row r="348" spans="1:21">
      <c r="A348" s="45">
        <v>170</v>
      </c>
      <c r="B348" s="46" t="s">
        <v>332</v>
      </c>
      <c r="C348" s="84" t="s">
        <v>75</v>
      </c>
      <c r="D348" s="78">
        <v>15</v>
      </c>
      <c r="E348" s="61">
        <v>312.639</v>
      </c>
      <c r="F348" s="61">
        <f t="shared" si="48"/>
        <v>4689.585</v>
      </c>
      <c r="G348" s="61">
        <v>400</v>
      </c>
      <c r="H348" s="61"/>
      <c r="I348" s="61">
        <f>VLOOKUP($F$348,Tabisr,1)</f>
        <v>3537.16</v>
      </c>
      <c r="J348" s="104">
        <f t="shared" si="49"/>
        <v>1152.425</v>
      </c>
      <c r="K348" s="98">
        <f>VLOOKUP($F$348,Tabisr,4)</f>
        <v>0.1088</v>
      </c>
      <c r="L348" s="61">
        <f t="shared" si="50"/>
        <v>125.38384</v>
      </c>
      <c r="M348" s="61">
        <f>VLOOKUP($F$348,Tabisr,3)</f>
        <v>207.75</v>
      </c>
      <c r="N348" s="100">
        <v>333.13384</v>
      </c>
      <c r="O348" s="61">
        <v>0</v>
      </c>
      <c r="P348" s="61">
        <v>0</v>
      </c>
      <c r="Q348" s="61">
        <v>0</v>
      </c>
      <c r="R348" s="61">
        <v>0</v>
      </c>
      <c r="S348" s="61">
        <v>0</v>
      </c>
      <c r="T348" s="50">
        <v>2656.45116</v>
      </c>
      <c r="U348" s="104">
        <v>2256.45116</v>
      </c>
    </row>
    <row r="349" spans="1:21">
      <c r="A349" s="69"/>
      <c r="B349" s="70"/>
      <c r="C349" s="71"/>
      <c r="D349" s="72"/>
      <c r="E349" s="73"/>
      <c r="F349" s="86">
        <f>+SUM(F341:F348)</f>
        <v>39689.5125</v>
      </c>
      <c r="G349" s="86">
        <f>+SUM(G341:G348)</f>
        <v>2400</v>
      </c>
      <c r="H349" s="86">
        <f>+SUM(H341:H348)</f>
        <v>0</v>
      </c>
      <c r="I349" s="86"/>
      <c r="J349" s="86"/>
      <c r="K349" s="86"/>
      <c r="L349" s="86"/>
      <c r="M349" s="86"/>
      <c r="N349" s="89">
        <v>3519.47211</v>
      </c>
      <c r="O349" s="86">
        <v>0</v>
      </c>
      <c r="P349" s="86">
        <v>0</v>
      </c>
      <c r="Q349" s="86">
        <v>3650</v>
      </c>
      <c r="R349" s="86">
        <v>0</v>
      </c>
      <c r="S349" s="86">
        <v>0</v>
      </c>
      <c r="T349" s="86">
        <v>34920.04039</v>
      </c>
      <c r="U349" s="86">
        <v>32520.04039</v>
      </c>
    </row>
    <row r="350" spans="1:21">
      <c r="A350" s="69"/>
      <c r="B350" s="70"/>
      <c r="C350" s="71"/>
      <c r="D350" s="72"/>
      <c r="E350" s="73"/>
      <c r="F350" s="86"/>
      <c r="G350" s="86"/>
      <c r="H350" s="86"/>
      <c r="I350" s="86"/>
      <c r="J350" s="86"/>
      <c r="K350" s="86"/>
      <c r="L350" s="86"/>
      <c r="M350" s="86"/>
      <c r="N350" s="89"/>
      <c r="O350" s="86"/>
      <c r="P350" s="86"/>
      <c r="Q350" s="86"/>
      <c r="R350" s="86"/>
      <c r="S350" s="86"/>
      <c r="T350" s="86"/>
      <c r="U350" s="86"/>
    </row>
    <row r="351" spans="1:21">
      <c r="A351" s="69"/>
      <c r="B351" s="70"/>
      <c r="C351" s="71"/>
      <c r="D351" s="72"/>
      <c r="E351" s="73"/>
      <c r="F351" s="86"/>
      <c r="G351" s="86"/>
      <c r="H351" s="86"/>
      <c r="I351" s="86"/>
      <c r="J351" s="86"/>
      <c r="K351" s="86"/>
      <c r="L351" s="86"/>
      <c r="M351" s="86"/>
      <c r="N351" s="89"/>
      <c r="O351" s="86"/>
      <c r="P351" s="86"/>
      <c r="Q351" s="86"/>
      <c r="R351" s="86"/>
      <c r="S351" s="86"/>
      <c r="T351" s="74"/>
      <c r="U351" s="74"/>
    </row>
    <row r="352" spans="1:21">
      <c r="A352" s="40" t="s">
        <v>333</v>
      </c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106"/>
    </row>
    <row r="353" ht="20.25" customHeight="1" spans="1:21">
      <c r="A353" s="42" t="s">
        <v>5</v>
      </c>
      <c r="B353" s="76" t="s">
        <v>6</v>
      </c>
      <c r="C353" s="44" t="s">
        <v>7</v>
      </c>
      <c r="D353" s="44" t="s">
        <v>8</v>
      </c>
      <c r="E353" s="44" t="s">
        <v>9</v>
      </c>
      <c r="F353" s="44" t="s">
        <v>10</v>
      </c>
      <c r="G353" s="44" t="s">
        <v>11</v>
      </c>
      <c r="H353" s="44" t="s">
        <v>12</v>
      </c>
      <c r="I353" s="92" t="s">
        <v>13</v>
      </c>
      <c r="J353" s="92" t="s">
        <v>14</v>
      </c>
      <c r="K353" s="92" t="s">
        <v>15</v>
      </c>
      <c r="L353" s="92" t="s">
        <v>16</v>
      </c>
      <c r="M353" s="44" t="s">
        <v>17</v>
      </c>
      <c r="N353" s="44" t="s">
        <v>18</v>
      </c>
      <c r="O353" s="44" t="s">
        <v>19</v>
      </c>
      <c r="P353" s="44" t="s">
        <v>20</v>
      </c>
      <c r="Q353" s="44" t="s">
        <v>21</v>
      </c>
      <c r="R353" s="44" t="s">
        <v>22</v>
      </c>
      <c r="S353" s="44" t="s">
        <v>23</v>
      </c>
      <c r="T353" s="44" t="s">
        <v>24</v>
      </c>
      <c r="U353" s="44" t="s">
        <v>25</v>
      </c>
    </row>
    <row r="354" ht="22.5" spans="1:21">
      <c r="A354" s="62">
        <v>124</v>
      </c>
      <c r="B354" s="81" t="s">
        <v>334</v>
      </c>
      <c r="C354" s="64" t="s">
        <v>335</v>
      </c>
      <c r="D354" s="78">
        <v>15</v>
      </c>
      <c r="E354" s="66">
        <v>477.0545</v>
      </c>
      <c r="F354" s="66">
        <f>D354*E354</f>
        <v>7155.8175</v>
      </c>
      <c r="G354" s="66">
        <v>400</v>
      </c>
      <c r="H354" s="90"/>
      <c r="I354" s="66">
        <f>VLOOKUP($F$354,Tabisr,1)</f>
        <v>6216.16</v>
      </c>
      <c r="J354" s="79">
        <f>+F354-I354</f>
        <v>939.6575</v>
      </c>
      <c r="K354" s="99">
        <f>VLOOKUP($F$354,Tabisr,4)</f>
        <v>0.16</v>
      </c>
      <c r="L354" s="66">
        <f>+J354*K354</f>
        <v>150.3452</v>
      </c>
      <c r="M354" s="66">
        <f>VLOOKUP($F$354,Tabisr,3)</f>
        <v>499.2</v>
      </c>
      <c r="N354" s="67">
        <v>649.5452</v>
      </c>
      <c r="O354" s="66">
        <v>0</v>
      </c>
      <c r="P354" s="66">
        <v>0</v>
      </c>
      <c r="Q354" s="66">
        <v>0</v>
      </c>
      <c r="R354" s="66">
        <v>0</v>
      </c>
      <c r="S354" s="66">
        <v>0</v>
      </c>
      <c r="T354" s="107">
        <v>4745.3923</v>
      </c>
      <c r="U354" s="79">
        <v>4345.3923</v>
      </c>
    </row>
    <row r="355" spans="1:21">
      <c r="A355" s="122">
        <v>172</v>
      </c>
      <c r="B355" s="63" t="s">
        <v>336</v>
      </c>
      <c r="C355" s="88" t="s">
        <v>39</v>
      </c>
      <c r="D355" s="78">
        <v>15</v>
      </c>
      <c r="E355" s="68">
        <v>315.04</v>
      </c>
      <c r="F355" s="68">
        <f>D355*E355</f>
        <v>4725.6</v>
      </c>
      <c r="G355" s="68">
        <v>400</v>
      </c>
      <c r="H355" s="68"/>
      <c r="I355" s="68">
        <f>VLOOKUP($F$355,Tabisr,1)</f>
        <v>3537.16</v>
      </c>
      <c r="J355" s="107">
        <f>+F355-I355</f>
        <v>1188.44</v>
      </c>
      <c r="K355" s="134">
        <f>VLOOKUP($F$355,Tabisr,4)</f>
        <v>0.1088</v>
      </c>
      <c r="L355" s="66">
        <f>+J355*K355</f>
        <v>129.302272</v>
      </c>
      <c r="M355" s="66">
        <f>VLOOKUP($F$355,Tabisr,3)</f>
        <v>207.75</v>
      </c>
      <c r="N355" s="67">
        <v>337.052272</v>
      </c>
      <c r="O355" s="68">
        <v>0</v>
      </c>
      <c r="P355" s="68">
        <v>0</v>
      </c>
      <c r="Q355" s="68">
        <v>0</v>
      </c>
      <c r="R355" s="68">
        <v>0</v>
      </c>
      <c r="S355" s="68">
        <v>0</v>
      </c>
      <c r="T355" s="107">
        <v>4788.547728</v>
      </c>
      <c r="U355" s="79">
        <v>4388.547728</v>
      </c>
    </row>
    <row r="356" spans="1:21">
      <c r="A356" s="122">
        <v>173</v>
      </c>
      <c r="B356" s="63" t="s">
        <v>337</v>
      </c>
      <c r="C356" s="88" t="s">
        <v>173</v>
      </c>
      <c r="D356" s="78">
        <v>15</v>
      </c>
      <c r="E356" s="66">
        <v>286.2695</v>
      </c>
      <c r="F356" s="68">
        <f>D356*E356</f>
        <v>4294.0425</v>
      </c>
      <c r="G356" s="68">
        <v>400</v>
      </c>
      <c r="H356" s="68"/>
      <c r="I356" s="68">
        <f>VLOOKUP($F$356,Tabisr,1)</f>
        <v>3537.16</v>
      </c>
      <c r="J356" s="107">
        <f>+F356-I356</f>
        <v>756.8825</v>
      </c>
      <c r="K356" s="134">
        <f>VLOOKUP($F$356,Tabisr,4)</f>
        <v>0.1088</v>
      </c>
      <c r="L356" s="66">
        <f>+J356*K356</f>
        <v>82.348816</v>
      </c>
      <c r="M356" s="66">
        <f>VLOOKUP($F$356,Tabisr,3)</f>
        <v>207.75</v>
      </c>
      <c r="N356" s="67">
        <v>290.098816</v>
      </c>
      <c r="O356" s="68">
        <v>0</v>
      </c>
      <c r="P356" s="68">
        <v>0</v>
      </c>
      <c r="Q356" s="68">
        <v>0</v>
      </c>
      <c r="R356" s="68">
        <v>0</v>
      </c>
      <c r="S356" s="68">
        <v>0</v>
      </c>
      <c r="T356" s="107">
        <v>3403.943684</v>
      </c>
      <c r="U356" s="79">
        <v>3003.943684</v>
      </c>
    </row>
    <row r="357" spans="1:21">
      <c r="A357" s="122"/>
      <c r="B357" s="63" t="s">
        <v>38</v>
      </c>
      <c r="C357" s="64" t="s">
        <v>140</v>
      </c>
      <c r="D357" s="82"/>
      <c r="E357" s="82"/>
      <c r="F357" s="82"/>
      <c r="G357" s="82"/>
      <c r="H357" s="82"/>
      <c r="I357" s="82"/>
      <c r="J357" s="82"/>
      <c r="K357" s="82"/>
      <c r="L357" s="82"/>
      <c r="M357" s="66"/>
      <c r="N357" s="67">
        <v>0</v>
      </c>
      <c r="O357" s="68">
        <v>0</v>
      </c>
      <c r="P357" s="68">
        <v>0</v>
      </c>
      <c r="Q357" s="68">
        <v>0</v>
      </c>
      <c r="R357" s="68">
        <v>0</v>
      </c>
      <c r="S357" s="68">
        <v>0</v>
      </c>
      <c r="T357" s="107">
        <v>0</v>
      </c>
      <c r="U357" s="79">
        <v>0</v>
      </c>
    </row>
    <row r="358" spans="1:21">
      <c r="A358" s="122">
        <v>174</v>
      </c>
      <c r="B358" s="63" t="s">
        <v>338</v>
      </c>
      <c r="C358" s="88" t="s">
        <v>339</v>
      </c>
      <c r="D358" s="78">
        <v>15</v>
      </c>
      <c r="E358" s="68">
        <v>315.04</v>
      </c>
      <c r="F358" s="68">
        <f>D358*E358</f>
        <v>4725.6</v>
      </c>
      <c r="G358" s="68">
        <v>400</v>
      </c>
      <c r="H358" s="68"/>
      <c r="I358" s="68">
        <f>VLOOKUP($F$358,Tabisr,1)</f>
        <v>3537.16</v>
      </c>
      <c r="J358" s="107">
        <f>+F358-I358</f>
        <v>1188.44</v>
      </c>
      <c r="K358" s="134">
        <f>VLOOKUP($F$358,Tabisr,4)</f>
        <v>0.1088</v>
      </c>
      <c r="L358" s="66">
        <f>+J358*K358</f>
        <v>129.302272</v>
      </c>
      <c r="M358" s="66">
        <f>VLOOKUP($F$358,Tabisr,3)</f>
        <v>207.75</v>
      </c>
      <c r="N358" s="67">
        <v>337.052272</v>
      </c>
      <c r="O358" s="68">
        <v>0</v>
      </c>
      <c r="P358" s="68">
        <v>0</v>
      </c>
      <c r="Q358" s="68">
        <v>0</v>
      </c>
      <c r="R358" s="68">
        <v>0</v>
      </c>
      <c r="S358" s="68">
        <v>0</v>
      </c>
      <c r="T358" s="107">
        <v>4788.547728</v>
      </c>
      <c r="U358" s="79">
        <v>4388.547728</v>
      </c>
    </row>
    <row r="359" spans="1:21">
      <c r="A359" s="122"/>
      <c r="B359" s="63" t="s">
        <v>38</v>
      </c>
      <c r="C359" s="88" t="s">
        <v>339</v>
      </c>
      <c r="D359" s="78"/>
      <c r="E359" s="68">
        <v>0</v>
      </c>
      <c r="F359" s="68"/>
      <c r="G359" s="68"/>
      <c r="H359" s="68"/>
      <c r="I359" s="68"/>
      <c r="J359" s="107"/>
      <c r="K359" s="134"/>
      <c r="L359" s="68"/>
      <c r="M359" s="66"/>
      <c r="N359" s="101">
        <v>0</v>
      </c>
      <c r="O359" s="68">
        <v>0</v>
      </c>
      <c r="P359" s="68">
        <v>0</v>
      </c>
      <c r="Q359" s="68">
        <v>0</v>
      </c>
      <c r="R359" s="68">
        <v>0</v>
      </c>
      <c r="S359" s="68">
        <v>0</v>
      </c>
      <c r="T359" s="107">
        <v>0</v>
      </c>
      <c r="U359" s="79">
        <v>0</v>
      </c>
    </row>
    <row r="360" spans="1:21">
      <c r="A360" s="45">
        <v>175</v>
      </c>
      <c r="B360" s="46" t="s">
        <v>340</v>
      </c>
      <c r="C360" s="84" t="s">
        <v>339</v>
      </c>
      <c r="D360" s="48">
        <v>15</v>
      </c>
      <c r="E360" s="61">
        <v>315.04</v>
      </c>
      <c r="F360" s="61">
        <f>D360*E360</f>
        <v>4725.6</v>
      </c>
      <c r="G360" s="61">
        <v>400</v>
      </c>
      <c r="H360" s="61"/>
      <c r="I360" s="61">
        <f>VLOOKUP($F$360,Tabisr,1)</f>
        <v>3537.16</v>
      </c>
      <c r="J360" s="104">
        <f>+F360-I360</f>
        <v>1188.44</v>
      </c>
      <c r="K360" s="98">
        <f>VLOOKUP($F$360,Tabisr,4)</f>
        <v>0.1088</v>
      </c>
      <c r="L360" s="61">
        <f>+J360*K360</f>
        <v>129.302272</v>
      </c>
      <c r="M360" s="61">
        <f>VLOOKUP($F$360,Tabisr,3)</f>
        <v>207.75</v>
      </c>
      <c r="N360" s="100">
        <v>337.052272</v>
      </c>
      <c r="O360" s="49">
        <v>0</v>
      </c>
      <c r="P360" s="61">
        <v>0</v>
      </c>
      <c r="Q360" s="61">
        <v>0</v>
      </c>
      <c r="R360" s="61">
        <v>0</v>
      </c>
      <c r="S360" s="61">
        <v>0</v>
      </c>
      <c r="T360" s="50">
        <v>3388.547728</v>
      </c>
      <c r="U360" s="104">
        <v>2988.547728</v>
      </c>
    </row>
    <row r="361" ht="22.5" spans="1:21">
      <c r="A361" s="62"/>
      <c r="B361" s="81" t="s">
        <v>38</v>
      </c>
      <c r="C361" s="64" t="s">
        <v>341</v>
      </c>
      <c r="D361" s="78"/>
      <c r="E361" s="66"/>
      <c r="F361" s="66"/>
      <c r="G361" s="66"/>
      <c r="H361" s="62"/>
      <c r="I361" s="66"/>
      <c r="J361" s="79"/>
      <c r="K361" s="99"/>
      <c r="L361" s="66"/>
      <c r="M361" s="66"/>
      <c r="N361" s="67">
        <v>0</v>
      </c>
      <c r="O361" s="66">
        <v>0</v>
      </c>
      <c r="P361" s="66">
        <v>0</v>
      </c>
      <c r="Q361" s="68">
        <v>0</v>
      </c>
      <c r="R361" s="66">
        <v>0</v>
      </c>
      <c r="S361" s="66">
        <v>0</v>
      </c>
      <c r="T361" s="107">
        <v>0</v>
      </c>
      <c r="U361" s="79">
        <v>0</v>
      </c>
    </row>
    <row r="362" spans="1:21">
      <c r="A362" s="62">
        <v>176</v>
      </c>
      <c r="B362" s="81" t="s">
        <v>342</v>
      </c>
      <c r="C362" s="64" t="s">
        <v>75</v>
      </c>
      <c r="D362" s="78">
        <v>15</v>
      </c>
      <c r="E362" s="66">
        <v>315.04</v>
      </c>
      <c r="F362" s="66">
        <f>D362*E362</f>
        <v>4725.6</v>
      </c>
      <c r="G362" s="66">
        <v>400</v>
      </c>
      <c r="H362" s="68"/>
      <c r="I362" s="66">
        <f>VLOOKUP($F$362,Tabisr,1)</f>
        <v>3537.16</v>
      </c>
      <c r="J362" s="79">
        <f>+F362-I362</f>
        <v>1188.44</v>
      </c>
      <c r="K362" s="99">
        <f>VLOOKUP($F$362,Tabisr,4)</f>
        <v>0.1088</v>
      </c>
      <c r="L362" s="66">
        <f>+J362*K362</f>
        <v>129.302272</v>
      </c>
      <c r="M362" s="66">
        <f>VLOOKUP($F$362,Tabisr,3)</f>
        <v>207.75</v>
      </c>
      <c r="N362" s="67">
        <v>337.052272</v>
      </c>
      <c r="O362" s="68">
        <v>0</v>
      </c>
      <c r="P362" s="68">
        <v>0</v>
      </c>
      <c r="Q362" s="68">
        <v>0</v>
      </c>
      <c r="R362" s="68">
        <v>0</v>
      </c>
      <c r="S362" s="68">
        <v>0</v>
      </c>
      <c r="T362" s="107">
        <v>4008.547728</v>
      </c>
      <c r="U362" s="79">
        <v>3608.547728</v>
      </c>
    </row>
    <row r="363" spans="1:21">
      <c r="A363" s="62">
        <v>177</v>
      </c>
      <c r="B363" s="81" t="s">
        <v>343</v>
      </c>
      <c r="C363" s="64" t="s">
        <v>75</v>
      </c>
      <c r="D363" s="78">
        <v>15</v>
      </c>
      <c r="E363" s="66">
        <v>315.04</v>
      </c>
      <c r="F363" s="66">
        <f>D363*E363</f>
        <v>4725.6</v>
      </c>
      <c r="G363" s="66">
        <v>400</v>
      </c>
      <c r="H363" s="68"/>
      <c r="I363" s="66">
        <f>VLOOKUP($F$363,Tabisr,1)</f>
        <v>3537.16</v>
      </c>
      <c r="J363" s="79">
        <f>+F363-I363</f>
        <v>1188.44</v>
      </c>
      <c r="K363" s="99">
        <f>VLOOKUP($F$363,Tabisr,4)</f>
        <v>0.1088</v>
      </c>
      <c r="L363" s="66">
        <f>+J363*K363</f>
        <v>129.302272</v>
      </c>
      <c r="M363" s="66">
        <f>VLOOKUP($F$363,Tabisr,3)</f>
        <v>207.75</v>
      </c>
      <c r="N363" s="67">
        <v>337.052272</v>
      </c>
      <c r="O363" s="68">
        <v>0</v>
      </c>
      <c r="P363" s="66">
        <v>0</v>
      </c>
      <c r="Q363" s="66">
        <v>0</v>
      </c>
      <c r="R363" s="66">
        <v>0</v>
      </c>
      <c r="S363" s="66">
        <v>0</v>
      </c>
      <c r="T363" s="107">
        <v>4788.547728</v>
      </c>
      <c r="U363" s="79">
        <v>4388.547728</v>
      </c>
    </row>
    <row r="364" spans="1:21">
      <c r="A364" s="62"/>
      <c r="B364" s="81" t="s">
        <v>38</v>
      </c>
      <c r="C364" s="64" t="s">
        <v>75</v>
      </c>
      <c r="D364" s="78"/>
      <c r="E364" s="66">
        <v>0</v>
      </c>
      <c r="F364" s="66"/>
      <c r="G364" s="66"/>
      <c r="H364" s="66"/>
      <c r="I364" s="66"/>
      <c r="J364" s="79"/>
      <c r="K364" s="99"/>
      <c r="L364" s="66"/>
      <c r="M364" s="66"/>
      <c r="N364" s="67">
        <v>0</v>
      </c>
      <c r="O364" s="68">
        <v>0</v>
      </c>
      <c r="P364" s="66">
        <v>0</v>
      </c>
      <c r="Q364" s="66">
        <v>0</v>
      </c>
      <c r="R364" s="66">
        <v>0</v>
      </c>
      <c r="S364" s="66">
        <v>0</v>
      </c>
      <c r="T364" s="107">
        <v>0</v>
      </c>
      <c r="U364" s="79">
        <v>0</v>
      </c>
    </row>
    <row r="365" spans="1:21">
      <c r="A365" s="62">
        <v>179</v>
      </c>
      <c r="B365" s="81" t="s">
        <v>344</v>
      </c>
      <c r="C365" s="64" t="s">
        <v>345</v>
      </c>
      <c r="D365" s="78">
        <v>15</v>
      </c>
      <c r="E365" s="66">
        <v>334.259</v>
      </c>
      <c r="F365" s="66">
        <f t="shared" ref="F365:F371" si="51">D365*E365</f>
        <v>5013.885</v>
      </c>
      <c r="G365" s="66">
        <v>400</v>
      </c>
      <c r="H365" s="66"/>
      <c r="I365" s="66">
        <f>VLOOKUP($F$365,Tabisr,1)</f>
        <v>3537.16</v>
      </c>
      <c r="J365" s="79">
        <f t="shared" ref="J365:J371" si="52">+F365-I365</f>
        <v>1476.725</v>
      </c>
      <c r="K365" s="99">
        <f>VLOOKUP($F$365,Tabisr,4)</f>
        <v>0.1088</v>
      </c>
      <c r="L365" s="66">
        <f t="shared" ref="L365:L371" si="53">+J365*K365</f>
        <v>160.66768</v>
      </c>
      <c r="M365" s="66">
        <f>VLOOKUP($F$365,Tabisr,3)</f>
        <v>207.75</v>
      </c>
      <c r="N365" s="67">
        <v>368.41768</v>
      </c>
      <c r="O365" s="68">
        <v>0</v>
      </c>
      <c r="P365" s="66">
        <v>0</v>
      </c>
      <c r="Q365" s="66">
        <v>0</v>
      </c>
      <c r="R365" s="66">
        <v>0</v>
      </c>
      <c r="S365" s="66">
        <v>0</v>
      </c>
      <c r="T365" s="107">
        <v>5045.46732</v>
      </c>
      <c r="U365" s="79">
        <v>4645.46732</v>
      </c>
    </row>
    <row r="366" spans="1:21">
      <c r="A366" s="62">
        <v>180</v>
      </c>
      <c r="B366" s="81" t="s">
        <v>346</v>
      </c>
      <c r="C366" s="64" t="s">
        <v>345</v>
      </c>
      <c r="D366" s="78">
        <v>15</v>
      </c>
      <c r="E366" s="66">
        <v>334.259</v>
      </c>
      <c r="F366" s="66">
        <f t="shared" si="51"/>
        <v>5013.885</v>
      </c>
      <c r="G366" s="66">
        <v>400</v>
      </c>
      <c r="H366" s="66"/>
      <c r="I366" s="66">
        <f>VLOOKUP($F$366,Tabisr,1)</f>
        <v>3537.16</v>
      </c>
      <c r="J366" s="79">
        <f t="shared" si="52"/>
        <v>1476.725</v>
      </c>
      <c r="K366" s="99">
        <f>VLOOKUP($F$366,Tabisr,4)</f>
        <v>0.1088</v>
      </c>
      <c r="L366" s="66">
        <f t="shared" si="53"/>
        <v>160.66768</v>
      </c>
      <c r="M366" s="66">
        <f>VLOOKUP($F$366,Tabisr,3)</f>
        <v>207.75</v>
      </c>
      <c r="N366" s="67">
        <v>368.41768</v>
      </c>
      <c r="O366" s="68">
        <v>0</v>
      </c>
      <c r="P366" s="66">
        <v>0</v>
      </c>
      <c r="Q366" s="66">
        <v>0</v>
      </c>
      <c r="R366" s="66">
        <v>0</v>
      </c>
      <c r="S366" s="66">
        <v>0</v>
      </c>
      <c r="T366" s="107">
        <v>5045.46732</v>
      </c>
      <c r="U366" s="79">
        <v>4645.46732</v>
      </c>
    </row>
    <row r="367" spans="1:21">
      <c r="A367" s="62">
        <v>181</v>
      </c>
      <c r="B367" s="81" t="s">
        <v>347</v>
      </c>
      <c r="C367" s="64" t="s">
        <v>345</v>
      </c>
      <c r="D367" s="78">
        <v>15</v>
      </c>
      <c r="E367" s="66">
        <v>334.259</v>
      </c>
      <c r="F367" s="66">
        <f t="shared" si="51"/>
        <v>5013.885</v>
      </c>
      <c r="G367" s="66">
        <v>400</v>
      </c>
      <c r="H367" s="66"/>
      <c r="I367" s="66">
        <f>VLOOKUP($F$367,Tabisr,1)</f>
        <v>3537.16</v>
      </c>
      <c r="J367" s="79">
        <f t="shared" si="52"/>
        <v>1476.725</v>
      </c>
      <c r="K367" s="99">
        <f>VLOOKUP($F$367,Tabisr,4)</f>
        <v>0.1088</v>
      </c>
      <c r="L367" s="66">
        <f t="shared" si="53"/>
        <v>160.66768</v>
      </c>
      <c r="M367" s="66">
        <f>VLOOKUP($F$367,Tabisr,3)</f>
        <v>207.75</v>
      </c>
      <c r="N367" s="67">
        <v>368.41768</v>
      </c>
      <c r="O367" s="68">
        <v>0</v>
      </c>
      <c r="P367" s="66">
        <v>0</v>
      </c>
      <c r="Q367" s="66">
        <v>0</v>
      </c>
      <c r="R367" s="66">
        <v>0</v>
      </c>
      <c r="S367" s="66">
        <v>0</v>
      </c>
      <c r="T367" s="107">
        <v>5045.46732</v>
      </c>
      <c r="U367" s="79">
        <v>4645.46732</v>
      </c>
    </row>
    <row r="368" spans="1:21">
      <c r="A368" s="62">
        <v>182</v>
      </c>
      <c r="B368" s="81" t="s">
        <v>348</v>
      </c>
      <c r="C368" s="64" t="s">
        <v>345</v>
      </c>
      <c r="D368" s="78">
        <v>15</v>
      </c>
      <c r="E368" s="66">
        <v>334.259</v>
      </c>
      <c r="F368" s="66">
        <f t="shared" si="51"/>
        <v>5013.885</v>
      </c>
      <c r="G368" s="66">
        <v>400</v>
      </c>
      <c r="H368" s="66"/>
      <c r="I368" s="66">
        <f>VLOOKUP($F$368,Tabisr,1)</f>
        <v>3537.16</v>
      </c>
      <c r="J368" s="79">
        <f t="shared" si="52"/>
        <v>1476.725</v>
      </c>
      <c r="K368" s="99">
        <f>VLOOKUP($F$368,Tabisr,4)</f>
        <v>0.1088</v>
      </c>
      <c r="L368" s="66">
        <f t="shared" si="53"/>
        <v>160.66768</v>
      </c>
      <c r="M368" s="66">
        <f>VLOOKUP($F$368,Tabisr,3)</f>
        <v>207.75</v>
      </c>
      <c r="N368" s="67">
        <v>368.41768</v>
      </c>
      <c r="O368" s="68">
        <v>0</v>
      </c>
      <c r="P368" s="66">
        <v>0</v>
      </c>
      <c r="Q368" s="66">
        <v>0</v>
      </c>
      <c r="R368" s="66">
        <v>0</v>
      </c>
      <c r="S368" s="66">
        <v>0</v>
      </c>
      <c r="T368" s="107">
        <v>5045.46732</v>
      </c>
      <c r="U368" s="79">
        <v>4645.46732</v>
      </c>
    </row>
    <row r="369" spans="1:21">
      <c r="A369" s="62">
        <v>183</v>
      </c>
      <c r="B369" s="81" t="s">
        <v>349</v>
      </c>
      <c r="C369" s="64" t="s">
        <v>345</v>
      </c>
      <c r="D369" s="78">
        <v>15</v>
      </c>
      <c r="E369" s="66">
        <v>334.259</v>
      </c>
      <c r="F369" s="66">
        <f t="shared" si="51"/>
        <v>5013.885</v>
      </c>
      <c r="G369" s="66">
        <v>400</v>
      </c>
      <c r="H369" s="66"/>
      <c r="I369" s="66">
        <f>VLOOKUP($F$369,Tabisr,1)</f>
        <v>3537.16</v>
      </c>
      <c r="J369" s="79">
        <f t="shared" si="52"/>
        <v>1476.725</v>
      </c>
      <c r="K369" s="99">
        <f>VLOOKUP($F$369,Tabisr,4)</f>
        <v>0.1088</v>
      </c>
      <c r="L369" s="66">
        <f t="shared" si="53"/>
        <v>160.66768</v>
      </c>
      <c r="M369" s="66">
        <f>VLOOKUP($F$369,Tabisr,3)</f>
        <v>207.75</v>
      </c>
      <c r="N369" s="67">
        <v>368.41768</v>
      </c>
      <c r="O369" s="68">
        <v>0</v>
      </c>
      <c r="P369" s="66">
        <v>0</v>
      </c>
      <c r="Q369" s="66">
        <v>0</v>
      </c>
      <c r="R369" s="66">
        <v>0</v>
      </c>
      <c r="S369" s="66">
        <v>0</v>
      </c>
      <c r="T369" s="107">
        <v>5045.46732</v>
      </c>
      <c r="U369" s="79">
        <v>4645.46732</v>
      </c>
    </row>
    <row r="370" spans="1:21">
      <c r="A370" s="62">
        <v>184</v>
      </c>
      <c r="B370" s="81" t="s">
        <v>350</v>
      </c>
      <c r="C370" s="64" t="s">
        <v>345</v>
      </c>
      <c r="D370" s="78">
        <v>15</v>
      </c>
      <c r="E370" s="66">
        <v>334.259</v>
      </c>
      <c r="F370" s="66">
        <f t="shared" si="51"/>
        <v>5013.885</v>
      </c>
      <c r="G370" s="66">
        <v>400</v>
      </c>
      <c r="H370" s="66"/>
      <c r="I370" s="66">
        <f>VLOOKUP($F$370,Tabisr,1)</f>
        <v>3537.16</v>
      </c>
      <c r="J370" s="79">
        <f t="shared" si="52"/>
        <v>1476.725</v>
      </c>
      <c r="K370" s="99">
        <f>VLOOKUP($F$370,Tabisr,4)</f>
        <v>0.1088</v>
      </c>
      <c r="L370" s="66">
        <f t="shared" si="53"/>
        <v>160.66768</v>
      </c>
      <c r="M370" s="66">
        <f>VLOOKUP($F$370,Tabisr,3)</f>
        <v>207.75</v>
      </c>
      <c r="N370" s="67">
        <v>368.41768</v>
      </c>
      <c r="O370" s="68">
        <v>0</v>
      </c>
      <c r="P370" s="66">
        <v>0</v>
      </c>
      <c r="Q370" s="66">
        <v>0</v>
      </c>
      <c r="R370" s="66">
        <v>0</v>
      </c>
      <c r="S370" s="66">
        <v>0</v>
      </c>
      <c r="T370" s="107">
        <v>5045.46732</v>
      </c>
      <c r="U370" s="79">
        <v>4645.46732</v>
      </c>
    </row>
    <row r="371" spans="1:21">
      <c r="A371" s="62">
        <v>318</v>
      </c>
      <c r="B371" s="81" t="s">
        <v>351</v>
      </c>
      <c r="C371" s="64" t="s">
        <v>345</v>
      </c>
      <c r="D371" s="78">
        <v>15</v>
      </c>
      <c r="E371" s="66">
        <v>334.259</v>
      </c>
      <c r="F371" s="66">
        <f t="shared" si="51"/>
        <v>5013.885</v>
      </c>
      <c r="G371" s="66">
        <v>400</v>
      </c>
      <c r="H371" s="66"/>
      <c r="I371" s="66">
        <f>VLOOKUP($F$371,Tabisr,1)</f>
        <v>3537.16</v>
      </c>
      <c r="J371" s="79">
        <f t="shared" si="52"/>
        <v>1476.725</v>
      </c>
      <c r="K371" s="99">
        <f>VLOOKUP($F$371,Tabisr,4)</f>
        <v>0.1088</v>
      </c>
      <c r="L371" s="66">
        <f t="shared" si="53"/>
        <v>160.66768</v>
      </c>
      <c r="M371" s="66">
        <f>VLOOKUP($F$371,Tabisr,3)</f>
        <v>207.75</v>
      </c>
      <c r="N371" s="67">
        <v>368.41768</v>
      </c>
      <c r="O371" s="68">
        <v>0</v>
      </c>
      <c r="P371" s="66">
        <v>0</v>
      </c>
      <c r="Q371" s="66">
        <v>0</v>
      </c>
      <c r="R371" s="66">
        <v>0</v>
      </c>
      <c r="S371" s="66">
        <v>0</v>
      </c>
      <c r="T371" s="107">
        <v>5045.46732</v>
      </c>
      <c r="U371" s="79">
        <v>4645.46732</v>
      </c>
    </row>
    <row r="372" spans="1:21">
      <c r="A372" s="62"/>
      <c r="B372" s="81" t="s">
        <v>38</v>
      </c>
      <c r="C372" s="64" t="s">
        <v>345</v>
      </c>
      <c r="D372" s="116"/>
      <c r="E372" s="66">
        <v>0</v>
      </c>
      <c r="F372" s="66"/>
      <c r="G372" s="66"/>
      <c r="H372" s="66"/>
      <c r="I372" s="66"/>
      <c r="J372" s="79"/>
      <c r="K372" s="99"/>
      <c r="L372" s="66"/>
      <c r="M372" s="66"/>
      <c r="N372" s="67">
        <v>0</v>
      </c>
      <c r="O372" s="66">
        <v>0</v>
      </c>
      <c r="P372" s="66">
        <v>0</v>
      </c>
      <c r="Q372" s="66">
        <v>0</v>
      </c>
      <c r="R372" s="66">
        <v>0</v>
      </c>
      <c r="S372" s="66">
        <v>0</v>
      </c>
      <c r="T372" s="107">
        <v>0</v>
      </c>
      <c r="U372" s="79">
        <v>0</v>
      </c>
    </row>
    <row r="373" spans="1:21">
      <c r="A373" s="62">
        <v>185</v>
      </c>
      <c r="B373" s="81" t="s">
        <v>352</v>
      </c>
      <c r="C373" s="64" t="s">
        <v>353</v>
      </c>
      <c r="D373" s="78">
        <v>15</v>
      </c>
      <c r="E373" s="66">
        <v>448.983</v>
      </c>
      <c r="F373" s="66">
        <f>D373*E373</f>
        <v>6734.745</v>
      </c>
      <c r="G373" s="66">
        <v>400</v>
      </c>
      <c r="H373" s="68"/>
      <c r="I373" s="66">
        <f>VLOOKUP($F$373,Tabisr,1)</f>
        <v>6216.16</v>
      </c>
      <c r="J373" s="79">
        <f>+F373-I373</f>
        <v>518.585</v>
      </c>
      <c r="K373" s="99">
        <f>VLOOKUP($F$373,Tabisr,4)</f>
        <v>0.16</v>
      </c>
      <c r="L373" s="66">
        <f>+J373*K373</f>
        <v>82.9736</v>
      </c>
      <c r="M373" s="66">
        <f>VLOOKUP($F$373,Tabisr,3)</f>
        <v>499.2</v>
      </c>
      <c r="N373" s="67">
        <v>582.1736</v>
      </c>
      <c r="O373" s="68">
        <v>0</v>
      </c>
      <c r="P373" s="68">
        <v>0</v>
      </c>
      <c r="Q373" s="68">
        <v>0</v>
      </c>
      <c r="R373" s="68">
        <v>0</v>
      </c>
      <c r="S373" s="68">
        <v>0</v>
      </c>
      <c r="T373" s="107">
        <v>6552.5714</v>
      </c>
      <c r="U373" s="79">
        <v>6152.5714</v>
      </c>
    </row>
    <row r="374" spans="1:21">
      <c r="A374" s="62">
        <v>186</v>
      </c>
      <c r="B374" s="81" t="s">
        <v>354</v>
      </c>
      <c r="C374" s="64" t="s">
        <v>355</v>
      </c>
      <c r="D374" s="78">
        <v>15</v>
      </c>
      <c r="E374" s="66">
        <v>359.099</v>
      </c>
      <c r="F374" s="66">
        <f>D374*E374</f>
        <v>5386.485</v>
      </c>
      <c r="G374" s="66">
        <v>400</v>
      </c>
      <c r="H374" s="90"/>
      <c r="I374" s="66">
        <f>VLOOKUP($F$374,Tabisr,1)</f>
        <v>3537.16</v>
      </c>
      <c r="J374" s="79">
        <f>+F374-I374</f>
        <v>1849.325</v>
      </c>
      <c r="K374" s="99">
        <f>VLOOKUP($F$374,Tabisr,4)</f>
        <v>0.1088</v>
      </c>
      <c r="L374" s="66">
        <f>+J374*K374</f>
        <v>201.20656</v>
      </c>
      <c r="M374" s="66">
        <f>VLOOKUP($F$374,Tabisr,3)</f>
        <v>207.75</v>
      </c>
      <c r="N374" s="67">
        <v>408.95656</v>
      </c>
      <c r="O374" s="68">
        <v>0</v>
      </c>
      <c r="P374" s="68">
        <v>0</v>
      </c>
      <c r="Q374" s="68">
        <v>0</v>
      </c>
      <c r="R374" s="68">
        <v>0</v>
      </c>
      <c r="S374" s="68">
        <v>0</v>
      </c>
      <c r="T374" s="107">
        <v>5377.52844</v>
      </c>
      <c r="U374" s="79">
        <v>4977.52844</v>
      </c>
    </row>
    <row r="375" spans="1:21">
      <c r="A375" s="69"/>
      <c r="B375" s="70"/>
      <c r="C375" s="71"/>
      <c r="D375" s="69"/>
      <c r="E375" s="69"/>
      <c r="F375" s="74">
        <f>+SUM(F354:F374)</f>
        <v>82296.285</v>
      </c>
      <c r="G375" s="74">
        <f>+SUM(G354:G374)</f>
        <v>6400</v>
      </c>
      <c r="H375" s="74">
        <f>SUM(H355:H374)</f>
        <v>0</v>
      </c>
      <c r="I375" s="74"/>
      <c r="J375" s="74"/>
      <c r="K375" s="74"/>
      <c r="L375" s="74"/>
      <c r="M375" s="74"/>
      <c r="N375" s="102">
        <v>6194.959296</v>
      </c>
      <c r="O375" s="74">
        <v>0</v>
      </c>
      <c r="P375" s="74">
        <v>0</v>
      </c>
      <c r="Q375" s="74">
        <v>2680</v>
      </c>
      <c r="R375" s="74">
        <v>2160.88</v>
      </c>
      <c r="S375" s="74">
        <v>500</v>
      </c>
      <c r="T375" s="74">
        <v>77160.445704</v>
      </c>
      <c r="U375" s="74">
        <v>70760.445704</v>
      </c>
    </row>
    <row r="376" spans="1:21">
      <c r="A376" s="69"/>
      <c r="B376" s="70"/>
      <c r="C376" s="71"/>
      <c r="D376" s="69"/>
      <c r="E376" s="69"/>
      <c r="F376" s="74"/>
      <c r="G376" s="74"/>
      <c r="H376" s="74"/>
      <c r="I376" s="74"/>
      <c r="J376" s="74"/>
      <c r="K376" s="74"/>
      <c r="L376" s="74"/>
      <c r="M376" s="74"/>
      <c r="N376" s="102"/>
      <c r="O376" s="74"/>
      <c r="P376" s="74"/>
      <c r="Q376" s="74"/>
      <c r="R376" s="74"/>
      <c r="S376" s="74"/>
      <c r="T376" s="74"/>
      <c r="U376" s="74"/>
    </row>
    <row r="377" spans="1:21">
      <c r="A377" s="69"/>
      <c r="B377" s="70"/>
      <c r="C377" s="71"/>
      <c r="D377" s="69"/>
      <c r="E377" s="69"/>
      <c r="F377" s="74"/>
      <c r="G377" s="74"/>
      <c r="H377" s="74"/>
      <c r="I377" s="74"/>
      <c r="J377" s="74"/>
      <c r="K377" s="74"/>
      <c r="L377" s="74"/>
      <c r="M377" s="74"/>
      <c r="N377" s="102"/>
      <c r="O377" s="74"/>
      <c r="P377" s="74"/>
      <c r="Q377" s="74"/>
      <c r="R377" s="74"/>
      <c r="S377" s="74"/>
      <c r="T377" s="74"/>
      <c r="U377" s="74"/>
    </row>
    <row r="378" spans="1:21">
      <c r="A378" s="40" t="s">
        <v>356</v>
      </c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106"/>
    </row>
    <row r="379" ht="25.5" customHeight="1" spans="1:21">
      <c r="A379" s="42" t="s">
        <v>5</v>
      </c>
      <c r="B379" s="76" t="s">
        <v>6</v>
      </c>
      <c r="C379" s="44" t="s">
        <v>7</v>
      </c>
      <c r="D379" s="44" t="s">
        <v>8</v>
      </c>
      <c r="E379" s="44" t="s">
        <v>9</v>
      </c>
      <c r="F379" s="44" t="s">
        <v>10</v>
      </c>
      <c r="G379" s="44" t="s">
        <v>11</v>
      </c>
      <c r="H379" s="44" t="s">
        <v>12</v>
      </c>
      <c r="I379" s="92" t="s">
        <v>13</v>
      </c>
      <c r="J379" s="92" t="s">
        <v>14</v>
      </c>
      <c r="K379" s="92" t="s">
        <v>15</v>
      </c>
      <c r="L379" s="92" t="s">
        <v>16</v>
      </c>
      <c r="M379" s="44" t="s">
        <v>17</v>
      </c>
      <c r="N379" s="44" t="s">
        <v>18</v>
      </c>
      <c r="O379" s="44" t="s">
        <v>19</v>
      </c>
      <c r="P379" s="44" t="s">
        <v>20</v>
      </c>
      <c r="Q379" s="44" t="s">
        <v>21</v>
      </c>
      <c r="R379" s="44" t="s">
        <v>22</v>
      </c>
      <c r="S379" s="44" t="s">
        <v>23</v>
      </c>
      <c r="T379" s="44" t="s">
        <v>24</v>
      </c>
      <c r="U379" s="44" t="s">
        <v>25</v>
      </c>
    </row>
    <row r="380" spans="1:21">
      <c r="A380" s="62">
        <v>331</v>
      </c>
      <c r="B380" s="81" t="s">
        <v>357</v>
      </c>
      <c r="C380" s="64" t="s">
        <v>358</v>
      </c>
      <c r="D380" s="78">
        <v>15</v>
      </c>
      <c r="E380" s="68">
        <v>359.1</v>
      </c>
      <c r="F380" s="68">
        <f>D380*E380</f>
        <v>5386.5</v>
      </c>
      <c r="G380" s="68">
        <v>400</v>
      </c>
      <c r="H380" s="68"/>
      <c r="I380" s="68">
        <f>VLOOKUP($F$380,Tabisr,1)</f>
        <v>3537.16</v>
      </c>
      <c r="J380" s="107">
        <f>+F380-I380</f>
        <v>1849.34</v>
      </c>
      <c r="K380" s="134">
        <f>VLOOKUP($F$380,Tabisr,4)</f>
        <v>0.1088</v>
      </c>
      <c r="L380" s="68">
        <f>+J380*K380</f>
        <v>201.208192</v>
      </c>
      <c r="M380" s="66">
        <f>VLOOKUP($F$380,Tabisr,3)</f>
        <v>207.75</v>
      </c>
      <c r="N380" s="67">
        <v>408.958192</v>
      </c>
      <c r="O380" s="66">
        <v>0</v>
      </c>
      <c r="P380" s="68">
        <v>0</v>
      </c>
      <c r="Q380" s="174">
        <v>0</v>
      </c>
      <c r="R380" s="66">
        <v>0</v>
      </c>
      <c r="S380" s="66">
        <v>0</v>
      </c>
      <c r="T380" s="107">
        <v>4027.541808</v>
      </c>
      <c r="U380" s="79">
        <v>3627.541808</v>
      </c>
    </row>
    <row r="381" spans="1:21">
      <c r="A381" s="62">
        <v>188</v>
      </c>
      <c r="B381" s="81" t="s">
        <v>359</v>
      </c>
      <c r="C381" s="64" t="s">
        <v>39</v>
      </c>
      <c r="D381" s="78">
        <v>15</v>
      </c>
      <c r="E381" s="68">
        <v>315.04</v>
      </c>
      <c r="F381" s="68">
        <f>D381*E381</f>
        <v>4725.6</v>
      </c>
      <c r="G381" s="68">
        <v>400</v>
      </c>
      <c r="H381" s="68"/>
      <c r="I381" s="68">
        <f>VLOOKUP($F$381,Tabisr,1)</f>
        <v>3537.16</v>
      </c>
      <c r="J381" s="107">
        <f>+F381-I381</f>
        <v>1188.44</v>
      </c>
      <c r="K381" s="134">
        <f>VLOOKUP($F$381,Tabisr,4)</f>
        <v>0.1088</v>
      </c>
      <c r="L381" s="68">
        <f>+J381*K381</f>
        <v>129.302272</v>
      </c>
      <c r="M381" s="66">
        <f>VLOOKUP($F$381,Tabisr,3)</f>
        <v>207.75</v>
      </c>
      <c r="N381" s="67">
        <v>337.052272</v>
      </c>
      <c r="O381" s="66">
        <v>0</v>
      </c>
      <c r="P381" s="68">
        <v>0</v>
      </c>
      <c r="Q381" s="174">
        <v>0</v>
      </c>
      <c r="R381" s="66">
        <v>0</v>
      </c>
      <c r="S381" s="66">
        <v>0</v>
      </c>
      <c r="T381" s="107">
        <v>4788.547728</v>
      </c>
      <c r="U381" s="79">
        <v>4388.547728</v>
      </c>
    </row>
    <row r="382" spans="1:21">
      <c r="A382" s="62"/>
      <c r="B382" s="81" t="s">
        <v>77</v>
      </c>
      <c r="C382" s="64" t="s">
        <v>116</v>
      </c>
      <c r="D382" s="78"/>
      <c r="E382" s="116"/>
      <c r="F382" s="66"/>
      <c r="G382" s="66"/>
      <c r="H382" s="172"/>
      <c r="I382" s="66"/>
      <c r="J382" s="79"/>
      <c r="K382" s="99"/>
      <c r="L382" s="66"/>
      <c r="M382" s="66"/>
      <c r="N382" s="67">
        <v>0</v>
      </c>
      <c r="O382" s="172"/>
      <c r="P382" s="66">
        <v>0</v>
      </c>
      <c r="Q382" s="174">
        <v>0</v>
      </c>
      <c r="R382" s="66">
        <v>0</v>
      </c>
      <c r="S382" s="66">
        <v>0</v>
      </c>
      <c r="T382" s="107">
        <v>0</v>
      </c>
      <c r="U382" s="79">
        <v>0</v>
      </c>
    </row>
    <row r="383" spans="1:21">
      <c r="A383" s="45">
        <v>189</v>
      </c>
      <c r="B383" s="46" t="s">
        <v>360</v>
      </c>
      <c r="C383" s="84" t="s">
        <v>228</v>
      </c>
      <c r="D383" s="48">
        <v>15</v>
      </c>
      <c r="E383" s="61">
        <v>286.2695</v>
      </c>
      <c r="F383" s="61">
        <f>D383*E383</f>
        <v>4294.0425</v>
      </c>
      <c r="G383" s="61">
        <v>400</v>
      </c>
      <c r="H383" s="45"/>
      <c r="I383" s="61">
        <f>VLOOKUP($F$383,Tabisr,1)</f>
        <v>3537.16</v>
      </c>
      <c r="J383" s="104">
        <f>+F383-I383</f>
        <v>756.8825</v>
      </c>
      <c r="K383" s="98">
        <f>VLOOKUP($F$383,Tabisr,4)</f>
        <v>0.1088</v>
      </c>
      <c r="L383" s="61">
        <f>+J383*K383</f>
        <v>82.348816</v>
      </c>
      <c r="M383" s="61">
        <f>VLOOKUP($F$383,Tabisr,3)</f>
        <v>207.75</v>
      </c>
      <c r="N383" s="100">
        <v>290.098816</v>
      </c>
      <c r="O383" s="61"/>
      <c r="P383" s="49">
        <v>0</v>
      </c>
      <c r="Q383" s="49">
        <v>0</v>
      </c>
      <c r="R383" s="61">
        <v>0</v>
      </c>
      <c r="S383" s="61">
        <v>0</v>
      </c>
      <c r="T383" s="50">
        <v>3198.943684</v>
      </c>
      <c r="U383" s="104">
        <v>2798.943684</v>
      </c>
    </row>
    <row r="384" spans="1:21">
      <c r="A384" s="62"/>
      <c r="B384" s="81" t="s">
        <v>38</v>
      </c>
      <c r="C384" s="64" t="s">
        <v>228</v>
      </c>
      <c r="D384" s="78">
        <v>0</v>
      </c>
      <c r="E384" s="144">
        <v>303.094</v>
      </c>
      <c r="F384" s="66">
        <f>D384*E384</f>
        <v>0</v>
      </c>
      <c r="G384" s="66"/>
      <c r="H384" s="62"/>
      <c r="I384" s="66" t="e">
        <f>VLOOKUP($F$384,Tabisr,1)</f>
        <v>#N/A</v>
      </c>
      <c r="J384" s="79" t="e">
        <f>+F384-I384</f>
        <v>#N/A</v>
      </c>
      <c r="K384" s="99" t="e">
        <f>VLOOKUP($F$384,Tabisr,4)</f>
        <v>#N/A</v>
      </c>
      <c r="L384" s="66" t="e">
        <f>+J384*K384</f>
        <v>#N/A</v>
      </c>
      <c r="M384" s="66" t="e">
        <f>VLOOKUP($F$384,Tabisr,3)</f>
        <v>#N/A</v>
      </c>
      <c r="N384" s="67"/>
      <c r="O384" s="66"/>
      <c r="P384" s="68">
        <v>0</v>
      </c>
      <c r="Q384" s="68">
        <v>0</v>
      </c>
      <c r="R384" s="66">
        <v>0</v>
      </c>
      <c r="S384" s="66">
        <v>0</v>
      </c>
      <c r="T384" s="107">
        <v>0</v>
      </c>
      <c r="U384" s="79">
        <v>0</v>
      </c>
    </row>
    <row r="385" spans="1:21">
      <c r="A385" s="45">
        <v>317</v>
      </c>
      <c r="B385" s="46" t="s">
        <v>361</v>
      </c>
      <c r="C385" s="84" t="s">
        <v>228</v>
      </c>
      <c r="D385" s="48">
        <v>15</v>
      </c>
      <c r="E385" s="175">
        <v>303.094</v>
      </c>
      <c r="F385" s="61">
        <f>D385*E385</f>
        <v>4546.41</v>
      </c>
      <c r="G385" s="61">
        <v>400</v>
      </c>
      <c r="H385" s="45"/>
      <c r="I385" s="61">
        <f>VLOOKUP($F$385,Tabisr,1)</f>
        <v>3537.16</v>
      </c>
      <c r="J385" s="104">
        <f>+F385-I385</f>
        <v>1009.25</v>
      </c>
      <c r="K385" s="98">
        <f>VLOOKUP($F$385,Tabisr,4)</f>
        <v>0.1088</v>
      </c>
      <c r="L385" s="61">
        <f>+J385*K385</f>
        <v>109.8064</v>
      </c>
      <c r="M385" s="61">
        <f>VLOOKUP($F$385,Tabisr,3)</f>
        <v>207.75</v>
      </c>
      <c r="N385" s="100">
        <v>317.5564</v>
      </c>
      <c r="O385" s="61">
        <v>0</v>
      </c>
      <c r="P385" s="61">
        <v>0</v>
      </c>
      <c r="Q385" s="191">
        <v>0</v>
      </c>
      <c r="R385" s="61">
        <v>0</v>
      </c>
      <c r="S385" s="61">
        <v>0</v>
      </c>
      <c r="T385" s="50">
        <v>4628.8536</v>
      </c>
      <c r="U385" s="104">
        <v>4228.8536</v>
      </c>
    </row>
    <row r="386" spans="1:21">
      <c r="A386" s="45">
        <v>191</v>
      </c>
      <c r="B386" s="176" t="s">
        <v>362</v>
      </c>
      <c r="C386" s="84" t="s">
        <v>363</v>
      </c>
      <c r="D386" s="48">
        <v>15</v>
      </c>
      <c r="E386" s="175">
        <v>477.0545</v>
      </c>
      <c r="F386" s="61">
        <f>D386*E386</f>
        <v>7155.8175</v>
      </c>
      <c r="G386" s="61">
        <v>400</v>
      </c>
      <c r="H386" s="61">
        <f>E386/8*25</f>
        <v>1490.7953125</v>
      </c>
      <c r="I386" s="61">
        <f>VLOOKUP($F$386,Tabisr,1)</f>
        <v>6216.16</v>
      </c>
      <c r="J386" s="104">
        <f>+F386-I386</f>
        <v>939.6575</v>
      </c>
      <c r="K386" s="98">
        <f>VLOOKUP($F$386,Tabisr,4)</f>
        <v>0.16</v>
      </c>
      <c r="L386" s="61">
        <f>+J386*K386</f>
        <v>150.3452</v>
      </c>
      <c r="M386" s="61">
        <f>VLOOKUP($F$386,Tabisr,3)</f>
        <v>499.2</v>
      </c>
      <c r="N386" s="100">
        <v>649.5452</v>
      </c>
      <c r="O386" s="61">
        <v>0</v>
      </c>
      <c r="P386" s="61">
        <v>0</v>
      </c>
      <c r="Q386" s="191"/>
      <c r="R386" s="61">
        <v>0</v>
      </c>
      <c r="S386" s="61">
        <v>0</v>
      </c>
      <c r="T386" s="50">
        <v>8397.0676125</v>
      </c>
      <c r="U386" s="104">
        <v>7997.0676125</v>
      </c>
    </row>
    <row r="387" spans="1:21">
      <c r="A387" s="69"/>
      <c r="B387" s="70"/>
      <c r="C387" s="71"/>
      <c r="D387" s="69"/>
      <c r="E387" s="69"/>
      <c r="F387" s="74">
        <f>+SUM(F380:F386)</f>
        <v>26108.37</v>
      </c>
      <c r="G387" s="74">
        <f>+SUM(G380:G386)</f>
        <v>2000</v>
      </c>
      <c r="H387" s="74">
        <f>+SUM(H380:H386)</f>
        <v>1490.7953125</v>
      </c>
      <c r="I387" s="74"/>
      <c r="J387" s="74"/>
      <c r="K387" s="74"/>
      <c r="L387" s="74"/>
      <c r="M387" s="74"/>
      <c r="N387" s="102">
        <v>2003.21088</v>
      </c>
      <c r="O387" s="74">
        <v>0</v>
      </c>
      <c r="P387" s="74">
        <v>1350</v>
      </c>
      <c r="Q387" s="74">
        <v>1205</v>
      </c>
      <c r="R387" s="74">
        <v>0</v>
      </c>
      <c r="S387" s="74">
        <v>0</v>
      </c>
      <c r="T387" s="74">
        <v>25040.9544325</v>
      </c>
      <c r="U387" s="74">
        <v>23040.9544325</v>
      </c>
    </row>
    <row r="388" spans="1:21">
      <c r="A388" s="69"/>
      <c r="B388" s="70"/>
      <c r="C388" s="71"/>
      <c r="D388" s="69"/>
      <c r="E388" s="177"/>
      <c r="F388" s="74"/>
      <c r="G388" s="74"/>
      <c r="H388" s="74"/>
      <c r="I388" s="74"/>
      <c r="J388" s="74"/>
      <c r="K388" s="74"/>
      <c r="L388" s="74"/>
      <c r="M388" s="74"/>
      <c r="N388" s="102"/>
      <c r="O388" s="74"/>
      <c r="P388" s="74"/>
      <c r="Q388" s="74"/>
      <c r="R388" s="74"/>
      <c r="S388" s="74"/>
      <c r="T388" s="74"/>
      <c r="U388" s="74"/>
    </row>
    <row r="389" spans="1:21">
      <c r="A389" s="69"/>
      <c r="B389" s="70"/>
      <c r="C389" s="71"/>
      <c r="D389" s="69"/>
      <c r="E389" s="69"/>
      <c r="F389" s="74"/>
      <c r="G389" s="74"/>
      <c r="H389" s="74"/>
      <c r="I389" s="74"/>
      <c r="J389" s="74"/>
      <c r="K389" s="74"/>
      <c r="L389" s="74"/>
      <c r="M389" s="74"/>
      <c r="N389" s="102"/>
      <c r="O389" s="74"/>
      <c r="P389" s="74"/>
      <c r="Q389" s="74"/>
      <c r="R389" s="74"/>
      <c r="S389" s="74"/>
      <c r="T389" s="74"/>
      <c r="U389" s="74"/>
    </row>
    <row r="390" spans="1:21">
      <c r="A390" s="40" t="s">
        <v>364</v>
      </c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106"/>
    </row>
    <row r="391" ht="21.75" customHeight="1" spans="1:21">
      <c r="A391" s="42" t="s">
        <v>5</v>
      </c>
      <c r="B391" s="76" t="s">
        <v>6</v>
      </c>
      <c r="C391" s="44" t="s">
        <v>7</v>
      </c>
      <c r="D391" s="44" t="s">
        <v>8</v>
      </c>
      <c r="E391" s="44" t="s">
        <v>9</v>
      </c>
      <c r="F391" s="44" t="s">
        <v>10</v>
      </c>
      <c r="G391" s="44" t="s">
        <v>11</v>
      </c>
      <c r="H391" s="44" t="s">
        <v>12</v>
      </c>
      <c r="I391" s="92" t="s">
        <v>13</v>
      </c>
      <c r="J391" s="92" t="s">
        <v>14</v>
      </c>
      <c r="K391" s="92" t="s">
        <v>15</v>
      </c>
      <c r="L391" s="92" t="s">
        <v>16</v>
      </c>
      <c r="M391" s="44" t="s">
        <v>17</v>
      </c>
      <c r="N391" s="44" t="s">
        <v>18</v>
      </c>
      <c r="O391" s="44" t="s">
        <v>19</v>
      </c>
      <c r="P391" s="44" t="s">
        <v>20</v>
      </c>
      <c r="Q391" s="44" t="s">
        <v>21</v>
      </c>
      <c r="R391" s="44" t="s">
        <v>22</v>
      </c>
      <c r="S391" s="44" t="s">
        <v>23</v>
      </c>
      <c r="T391" s="44" t="s">
        <v>24</v>
      </c>
      <c r="U391" s="44" t="s">
        <v>25</v>
      </c>
    </row>
    <row r="392" spans="1:21">
      <c r="A392" s="45">
        <v>336</v>
      </c>
      <c r="B392" s="46" t="s">
        <v>365</v>
      </c>
      <c r="C392" s="84" t="s">
        <v>358</v>
      </c>
      <c r="D392" s="48">
        <v>15</v>
      </c>
      <c r="E392" s="61">
        <v>359.099</v>
      </c>
      <c r="F392" s="61">
        <f>D392*E392</f>
        <v>5386.485</v>
      </c>
      <c r="G392" s="61">
        <v>400</v>
      </c>
      <c r="H392" s="61"/>
      <c r="I392" s="61">
        <f>VLOOKUP($F$392,Tabisr,1)</f>
        <v>3537.16</v>
      </c>
      <c r="J392" s="104">
        <f>+F392-I392</f>
        <v>1849.325</v>
      </c>
      <c r="K392" s="98">
        <f>VLOOKUP($F$392,Tabisr,4)</f>
        <v>0.1088</v>
      </c>
      <c r="L392" s="61">
        <f>+J392*K392</f>
        <v>201.20656</v>
      </c>
      <c r="M392" s="61">
        <f>VLOOKUP($F$392,Tabisr,3)</f>
        <v>207.75</v>
      </c>
      <c r="N392" s="100">
        <f>+M392+L392</f>
        <v>408.95656</v>
      </c>
      <c r="O392" s="61">
        <v>0</v>
      </c>
      <c r="P392" s="61">
        <v>0</v>
      </c>
      <c r="Q392" s="61">
        <v>0</v>
      </c>
      <c r="R392" s="61">
        <v>0</v>
      </c>
      <c r="S392" s="61">
        <v>0</v>
      </c>
      <c r="T392" s="50">
        <f>F392+G392+H392-N392+O392-P392-Q392-R392-S392</f>
        <v>5377.52844</v>
      </c>
      <c r="U392" s="104">
        <f>T392-G392</f>
        <v>4977.52844</v>
      </c>
    </row>
    <row r="393" spans="1:21">
      <c r="A393" s="62"/>
      <c r="B393" s="81" t="s">
        <v>38</v>
      </c>
      <c r="C393" s="64" t="s">
        <v>228</v>
      </c>
      <c r="D393" s="116"/>
      <c r="E393" s="116"/>
      <c r="F393" s="66"/>
      <c r="G393" s="66"/>
      <c r="H393" s="62"/>
      <c r="I393" s="66"/>
      <c r="J393" s="79"/>
      <c r="K393" s="99"/>
      <c r="L393" s="66"/>
      <c r="M393" s="66"/>
      <c r="N393" s="67"/>
      <c r="O393" s="62"/>
      <c r="P393" s="66">
        <v>0</v>
      </c>
      <c r="Q393" s="66">
        <v>0</v>
      </c>
      <c r="R393" s="66">
        <v>0</v>
      </c>
      <c r="S393" s="66">
        <v>0</v>
      </c>
      <c r="T393" s="107"/>
      <c r="U393" s="79"/>
    </row>
    <row r="394" spans="1:21">
      <c r="A394" s="45">
        <v>337</v>
      </c>
      <c r="B394" s="46" t="s">
        <v>366</v>
      </c>
      <c r="C394" s="84" t="s">
        <v>39</v>
      </c>
      <c r="D394" s="48">
        <v>15</v>
      </c>
      <c r="E394" s="49">
        <v>315.04</v>
      </c>
      <c r="F394" s="61">
        <f>D394*E394</f>
        <v>4725.6</v>
      </c>
      <c r="G394" s="61">
        <v>400</v>
      </c>
      <c r="H394" s="45"/>
      <c r="I394" s="61">
        <f>VLOOKUP($F$394,Tabisr,1)</f>
        <v>3537.16</v>
      </c>
      <c r="J394" s="104">
        <f>+F394-I394</f>
        <v>1188.44</v>
      </c>
      <c r="K394" s="98">
        <f>VLOOKUP($F$394,Tabisr,4)</f>
        <v>0.1088</v>
      </c>
      <c r="L394" s="61">
        <f>+J394*K394</f>
        <v>129.302272</v>
      </c>
      <c r="M394" s="61">
        <f>VLOOKUP($F$394,Tabisr,3)</f>
        <v>207.75</v>
      </c>
      <c r="N394" s="100">
        <f>+M394+L394</f>
        <v>337.052272</v>
      </c>
      <c r="O394" s="61"/>
      <c r="P394" s="61">
        <v>0</v>
      </c>
      <c r="Q394" s="61">
        <v>0</v>
      </c>
      <c r="R394" s="61">
        <v>0</v>
      </c>
      <c r="S394" s="61">
        <v>0</v>
      </c>
      <c r="T394" s="50">
        <f>F394+G394+H394-N394+O394-P394-Q394-R394-S394</f>
        <v>4788.547728</v>
      </c>
      <c r="U394" s="104">
        <f>T394-G394</f>
        <v>4388.547728</v>
      </c>
    </row>
    <row r="395" spans="1:21">
      <c r="A395" s="169"/>
      <c r="B395" s="70"/>
      <c r="C395" s="71"/>
      <c r="D395" s="72"/>
      <c r="E395" s="72"/>
      <c r="F395" s="86">
        <f>+SUM(F392:F394)</f>
        <v>10112.085</v>
      </c>
      <c r="G395" s="86">
        <f>+SUM(G392:G394)</f>
        <v>800</v>
      </c>
      <c r="H395" s="86">
        <f>+SUM(H392:H394)</f>
        <v>0</v>
      </c>
      <c r="I395" s="86"/>
      <c r="J395" s="86"/>
      <c r="K395" s="86"/>
      <c r="L395" s="86"/>
      <c r="M395" s="86"/>
      <c r="N395" s="89">
        <f t="shared" ref="N395:U395" si="54">+SUM(N392:N394)</f>
        <v>746.008832</v>
      </c>
      <c r="O395" s="86">
        <f t="shared" si="54"/>
        <v>0</v>
      </c>
      <c r="P395" s="86">
        <f t="shared" si="54"/>
        <v>0</v>
      </c>
      <c r="Q395" s="86">
        <f t="shared" si="54"/>
        <v>0</v>
      </c>
      <c r="R395" s="86">
        <f t="shared" si="54"/>
        <v>0</v>
      </c>
      <c r="S395" s="86">
        <f t="shared" si="54"/>
        <v>0</v>
      </c>
      <c r="T395" s="86">
        <f t="shared" si="54"/>
        <v>10166.076168</v>
      </c>
      <c r="U395" s="86">
        <f t="shared" si="54"/>
        <v>9366.076168</v>
      </c>
    </row>
    <row r="396" spans="1:21">
      <c r="A396" s="169"/>
      <c r="B396" s="70"/>
      <c r="C396" s="71"/>
      <c r="D396" s="72"/>
      <c r="E396" s="72"/>
      <c r="F396" s="86"/>
      <c r="G396" s="86"/>
      <c r="H396" s="86"/>
      <c r="I396" s="86"/>
      <c r="J396" s="86"/>
      <c r="K396" s="86"/>
      <c r="L396" s="86"/>
      <c r="M396" s="86"/>
      <c r="N396" s="89"/>
      <c r="O396" s="86"/>
      <c r="P396" s="86"/>
      <c r="Q396" s="86"/>
      <c r="R396" s="86"/>
      <c r="S396" s="86"/>
      <c r="T396" s="86"/>
      <c r="U396" s="86"/>
    </row>
    <row r="397" spans="1:21">
      <c r="A397" s="169"/>
      <c r="B397" s="70"/>
      <c r="C397" s="71"/>
      <c r="D397" s="72"/>
      <c r="E397" s="72"/>
      <c r="F397" s="86"/>
      <c r="G397" s="86"/>
      <c r="H397" s="86"/>
      <c r="I397" s="86"/>
      <c r="J397" s="86"/>
      <c r="K397" s="86"/>
      <c r="L397" s="86"/>
      <c r="M397" s="86"/>
      <c r="N397" s="89"/>
      <c r="O397" s="86"/>
      <c r="P397" s="86"/>
      <c r="Q397" s="86"/>
      <c r="R397" s="86"/>
      <c r="S397" s="86"/>
      <c r="T397" s="74"/>
      <c r="U397" s="74"/>
    </row>
    <row r="398" spans="1:21">
      <c r="A398" s="40" t="s">
        <v>367</v>
      </c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106"/>
    </row>
    <row r="399" ht="21.75" customHeight="1" spans="1:21">
      <c r="A399" s="42" t="s">
        <v>5</v>
      </c>
      <c r="B399" s="76" t="s">
        <v>6</v>
      </c>
      <c r="C399" s="44" t="s">
        <v>7</v>
      </c>
      <c r="D399" s="44" t="s">
        <v>8</v>
      </c>
      <c r="E399" s="44" t="s">
        <v>9</v>
      </c>
      <c r="F399" s="44" t="s">
        <v>10</v>
      </c>
      <c r="G399" s="44" t="s">
        <v>11</v>
      </c>
      <c r="H399" s="44" t="s">
        <v>12</v>
      </c>
      <c r="I399" s="92" t="s">
        <v>13</v>
      </c>
      <c r="J399" s="92" t="s">
        <v>14</v>
      </c>
      <c r="K399" s="92" t="s">
        <v>15</v>
      </c>
      <c r="L399" s="92" t="s">
        <v>16</v>
      </c>
      <c r="M399" s="44" t="s">
        <v>17</v>
      </c>
      <c r="N399" s="44" t="s">
        <v>18</v>
      </c>
      <c r="O399" s="44" t="s">
        <v>19</v>
      </c>
      <c r="P399" s="44" t="s">
        <v>20</v>
      </c>
      <c r="Q399" s="44" t="s">
        <v>21</v>
      </c>
      <c r="R399" s="44" t="s">
        <v>22</v>
      </c>
      <c r="S399" s="44" t="s">
        <v>23</v>
      </c>
      <c r="T399" s="44" t="s">
        <v>24</v>
      </c>
      <c r="U399" s="44" t="s">
        <v>25</v>
      </c>
    </row>
    <row r="400" spans="1:21">
      <c r="A400" s="62">
        <v>196</v>
      </c>
      <c r="B400" s="81" t="s">
        <v>368</v>
      </c>
      <c r="C400" s="64" t="s">
        <v>358</v>
      </c>
      <c r="D400" s="78">
        <v>15</v>
      </c>
      <c r="E400" s="66">
        <v>359.099</v>
      </c>
      <c r="F400" s="66">
        <f>D400*E400</f>
        <v>5386.485</v>
      </c>
      <c r="G400" s="66">
        <v>400</v>
      </c>
      <c r="H400" s="62"/>
      <c r="I400" s="66">
        <f>VLOOKUP($F$400,Tabisr,1)</f>
        <v>3537.16</v>
      </c>
      <c r="J400" s="79">
        <f>+F400-I400</f>
        <v>1849.325</v>
      </c>
      <c r="K400" s="99">
        <f>VLOOKUP($F$400,Tabisr,4)</f>
        <v>0.1088</v>
      </c>
      <c r="L400" s="66">
        <f>+J400*K400</f>
        <v>201.20656</v>
      </c>
      <c r="M400" s="66">
        <f>VLOOKUP($F$400,Tabisr,3)</f>
        <v>207.75</v>
      </c>
      <c r="N400" s="67">
        <f>+M400+L400</f>
        <v>408.95656</v>
      </c>
      <c r="O400" s="61">
        <f>VLOOKUP($F$400,Tabsub,3)</f>
        <v>0</v>
      </c>
      <c r="P400" s="66">
        <v>0</v>
      </c>
      <c r="Q400" s="66">
        <v>0</v>
      </c>
      <c r="R400" s="66">
        <v>0</v>
      </c>
      <c r="S400" s="66">
        <v>0</v>
      </c>
      <c r="T400" s="107">
        <f>F400+G400+H400-N400+O400-P400-Q400-R400-S400</f>
        <v>5377.52844</v>
      </c>
      <c r="U400" s="79">
        <f>T400-G400</f>
        <v>4977.52844</v>
      </c>
    </row>
    <row r="401" spans="1:21">
      <c r="A401" s="62">
        <v>333</v>
      </c>
      <c r="B401" s="81" t="s">
        <v>369</v>
      </c>
      <c r="C401" s="64" t="s">
        <v>39</v>
      </c>
      <c r="D401" s="78">
        <v>15</v>
      </c>
      <c r="E401" s="68">
        <v>315.04</v>
      </c>
      <c r="F401" s="68">
        <f>D401*E401</f>
        <v>4725.6</v>
      </c>
      <c r="G401" s="68">
        <v>400</v>
      </c>
      <c r="H401" s="68"/>
      <c r="I401" s="66">
        <f>VLOOKUP($F$401,Tabisr,1)</f>
        <v>3537.16</v>
      </c>
      <c r="J401" s="79">
        <f>+F401-I401</f>
        <v>1188.44</v>
      </c>
      <c r="K401" s="99">
        <f>VLOOKUP($F$401,Tabisr,4)</f>
        <v>0.1088</v>
      </c>
      <c r="L401" s="66">
        <f>+J401*K401</f>
        <v>129.302272</v>
      </c>
      <c r="M401" s="66">
        <f>VLOOKUP($F$401,Tabisr,3)</f>
        <v>207.75</v>
      </c>
      <c r="N401" s="67">
        <f>+M401+L401</f>
        <v>337.052272</v>
      </c>
      <c r="O401" s="61">
        <f>VLOOKUP($F$401,Tabsub,3)</f>
        <v>0</v>
      </c>
      <c r="P401" s="68">
        <v>0</v>
      </c>
      <c r="Q401" s="68">
        <v>0</v>
      </c>
      <c r="R401" s="68">
        <v>0</v>
      </c>
      <c r="S401" s="68">
        <v>0</v>
      </c>
      <c r="T401" s="107">
        <f>F401+G401+H401-N401+O401-P401-Q401-R401-S401</f>
        <v>4788.547728</v>
      </c>
      <c r="U401" s="79">
        <f>T401-G401</f>
        <v>4388.547728</v>
      </c>
    </row>
    <row r="402" ht="22.5" spans="1:21">
      <c r="A402" s="62">
        <v>332</v>
      </c>
      <c r="B402" s="81" t="s">
        <v>370</v>
      </c>
      <c r="C402" s="178" t="s">
        <v>371</v>
      </c>
      <c r="D402" s="78">
        <v>15</v>
      </c>
      <c r="E402" s="66">
        <v>286.2695</v>
      </c>
      <c r="F402" s="66">
        <f>D402*E402</f>
        <v>4294.0425</v>
      </c>
      <c r="G402" s="66">
        <v>400</v>
      </c>
      <c r="H402" s="62"/>
      <c r="I402" s="66">
        <f>VLOOKUP($F$404,Tabisr,1)</f>
        <v>3537.16</v>
      </c>
      <c r="J402" s="79">
        <f>+F402-I402</f>
        <v>756.8825</v>
      </c>
      <c r="K402" s="99">
        <f>VLOOKUP($F$402,Tabisr,4)</f>
        <v>0.1088</v>
      </c>
      <c r="L402" s="66">
        <f>+J402*K402</f>
        <v>82.348816</v>
      </c>
      <c r="M402" s="66">
        <f>VLOOKUP($F$402,Tabisr,3)</f>
        <v>207.75</v>
      </c>
      <c r="N402" s="100">
        <f>+M402+L402</f>
        <v>290.098816</v>
      </c>
      <c r="O402" s="61">
        <f>VLOOKUP($F$402,Tabsub,3)</f>
        <v>0</v>
      </c>
      <c r="P402" s="66">
        <v>0</v>
      </c>
      <c r="Q402" s="66">
        <v>0</v>
      </c>
      <c r="R402" s="66">
        <v>0</v>
      </c>
      <c r="S402" s="66">
        <v>0</v>
      </c>
      <c r="T402" s="107">
        <f>F402+G402+H402-N402+O402-P402-Q402-R402-S402</f>
        <v>4403.943684</v>
      </c>
      <c r="U402" s="79">
        <f>T402-G402</f>
        <v>4003.943684</v>
      </c>
    </row>
    <row r="403" spans="1:21">
      <c r="A403" s="62">
        <v>197</v>
      </c>
      <c r="B403" s="81" t="s">
        <v>372</v>
      </c>
      <c r="C403" s="64" t="s">
        <v>363</v>
      </c>
      <c r="D403" s="78">
        <v>15</v>
      </c>
      <c r="E403" s="66">
        <v>303.094</v>
      </c>
      <c r="F403" s="66">
        <f>D403*E403</f>
        <v>4546.41</v>
      </c>
      <c r="G403" s="66">
        <v>400</v>
      </c>
      <c r="H403" s="172"/>
      <c r="I403" s="66">
        <f>VLOOKUP($F$403,Tabisr,1)</f>
        <v>3537.16</v>
      </c>
      <c r="J403" s="79">
        <f>+F403-I403</f>
        <v>1009.25</v>
      </c>
      <c r="K403" s="99">
        <f>VLOOKUP($F$403,Tabisr,4)</f>
        <v>0.1088</v>
      </c>
      <c r="L403" s="66">
        <f>+J403*K403</f>
        <v>109.8064</v>
      </c>
      <c r="M403" s="66">
        <f>VLOOKUP($F$403,Tabisr,3)</f>
        <v>207.75</v>
      </c>
      <c r="N403" s="100">
        <f>+M403+L403</f>
        <v>317.5564</v>
      </c>
      <c r="O403" s="61">
        <f>VLOOKUP($F$403,Tabsub,3)</f>
        <v>0</v>
      </c>
      <c r="P403" s="66">
        <v>0</v>
      </c>
      <c r="Q403" s="66">
        <v>0</v>
      </c>
      <c r="R403" s="66">
        <v>0</v>
      </c>
      <c r="S403" s="66">
        <v>0</v>
      </c>
      <c r="T403" s="107">
        <f>F403+G403+H403-N403+O403-P403-Q403-R403-S403</f>
        <v>4628.8536</v>
      </c>
      <c r="U403" s="79">
        <f>T403-G403</f>
        <v>4228.8536</v>
      </c>
    </row>
    <row r="404" spans="1:21">
      <c r="A404" s="62">
        <v>198</v>
      </c>
      <c r="B404" s="179" t="s">
        <v>373</v>
      </c>
      <c r="C404" s="178" t="s">
        <v>228</v>
      </c>
      <c r="D404" s="78">
        <v>15</v>
      </c>
      <c r="E404" s="66">
        <v>286.2695</v>
      </c>
      <c r="F404" s="66">
        <f>D404*E404</f>
        <v>4294.0425</v>
      </c>
      <c r="G404" s="66">
        <v>400</v>
      </c>
      <c r="H404" s="62"/>
      <c r="I404" s="66">
        <f>VLOOKUP($F$404,Tabisr,1)</f>
        <v>3537.16</v>
      </c>
      <c r="J404" s="79">
        <f>+F404-I404</f>
        <v>756.8825</v>
      </c>
      <c r="K404" s="99">
        <f>VLOOKUP($F$404,Tabisr,4)</f>
        <v>0.1088</v>
      </c>
      <c r="L404" s="66">
        <f>+J404*K404</f>
        <v>82.348816</v>
      </c>
      <c r="M404" s="66">
        <f>VLOOKUP($F$404,Tabisr,3)</f>
        <v>207.75</v>
      </c>
      <c r="N404" s="100">
        <f>+M404+L404</f>
        <v>290.098816</v>
      </c>
      <c r="O404" s="61">
        <f>VLOOKUP($F$404,Tabsub,3)</f>
        <v>0</v>
      </c>
      <c r="P404" s="66">
        <v>0</v>
      </c>
      <c r="Q404" s="66">
        <v>0</v>
      </c>
      <c r="R404" s="66">
        <v>0</v>
      </c>
      <c r="S404" s="66">
        <v>0</v>
      </c>
      <c r="T404" s="107">
        <f>F404+G404+H404-N404+O404-P404-Q404-R404-S404</f>
        <v>4403.943684</v>
      </c>
      <c r="U404" s="79">
        <f>T404-G404</f>
        <v>4003.943684</v>
      </c>
    </row>
    <row r="405" spans="1:21">
      <c r="A405" s="69"/>
      <c r="B405" s="180"/>
      <c r="C405" s="181"/>
      <c r="D405" s="72"/>
      <c r="E405" s="72"/>
      <c r="F405" s="86">
        <f>+SUM(F400:F404)</f>
        <v>23246.58</v>
      </c>
      <c r="G405" s="86">
        <f>+SUM(G400:G404)</f>
        <v>2000</v>
      </c>
      <c r="H405" s="86">
        <f>+SUM(H400:H404)</f>
        <v>0</v>
      </c>
      <c r="I405" s="86"/>
      <c r="J405" s="86"/>
      <c r="K405" s="86"/>
      <c r="L405" s="86"/>
      <c r="M405" s="86"/>
      <c r="N405" s="89">
        <f>+SUM(N400:N404)</f>
        <v>1643.762864</v>
      </c>
      <c r="O405" s="86">
        <f t="shared" ref="O405:U405" si="55">+SUM(O400:O404)</f>
        <v>0</v>
      </c>
      <c r="P405" s="86">
        <f t="shared" si="55"/>
        <v>0</v>
      </c>
      <c r="Q405" s="86">
        <f t="shared" si="55"/>
        <v>0</v>
      </c>
      <c r="R405" s="86">
        <f t="shared" si="55"/>
        <v>0</v>
      </c>
      <c r="S405" s="86">
        <f t="shared" si="55"/>
        <v>0</v>
      </c>
      <c r="T405" s="86">
        <f t="shared" si="55"/>
        <v>23602.817136</v>
      </c>
      <c r="U405" s="86">
        <f t="shared" si="55"/>
        <v>21602.817136</v>
      </c>
    </row>
    <row r="406" spans="1:21">
      <c r="A406" s="69"/>
      <c r="B406" s="180"/>
      <c r="C406" s="181"/>
      <c r="D406" s="72"/>
      <c r="E406" s="72"/>
      <c r="F406" s="86"/>
      <c r="G406" s="86"/>
      <c r="H406" s="86"/>
      <c r="I406" s="86"/>
      <c r="J406" s="86"/>
      <c r="K406" s="86"/>
      <c r="L406" s="86"/>
      <c r="M406" s="86"/>
      <c r="N406" s="89"/>
      <c r="O406" s="86"/>
      <c r="P406" s="86"/>
      <c r="Q406" s="86"/>
      <c r="R406" s="86"/>
      <c r="S406" s="86"/>
      <c r="T406" s="86"/>
      <c r="U406" s="86"/>
    </row>
    <row r="407" spans="1:21">
      <c r="A407" s="69"/>
      <c r="B407" s="180"/>
      <c r="C407" s="181"/>
      <c r="D407" s="72"/>
      <c r="E407" s="72"/>
      <c r="F407" s="86"/>
      <c r="G407" s="86"/>
      <c r="H407" s="86"/>
      <c r="I407" s="86"/>
      <c r="J407" s="86"/>
      <c r="K407" s="86"/>
      <c r="L407" s="86"/>
      <c r="M407" s="86"/>
      <c r="N407" s="89"/>
      <c r="O407" s="86"/>
      <c r="P407" s="86"/>
      <c r="Q407" s="86"/>
      <c r="R407" s="86"/>
      <c r="S407" s="86"/>
      <c r="T407" s="86"/>
      <c r="U407" s="86"/>
    </row>
    <row r="408" spans="1:21">
      <c r="A408" s="69"/>
      <c r="B408" s="180"/>
      <c r="C408" s="181"/>
      <c r="D408" s="72"/>
      <c r="E408" s="72"/>
      <c r="F408" s="86"/>
      <c r="G408" s="86"/>
      <c r="H408" s="86"/>
      <c r="I408" s="86"/>
      <c r="J408" s="86"/>
      <c r="K408" s="86"/>
      <c r="L408" s="86"/>
      <c r="M408" s="86"/>
      <c r="N408" s="89"/>
      <c r="O408" s="86"/>
      <c r="P408" s="86"/>
      <c r="Q408" s="86"/>
      <c r="R408" s="86"/>
      <c r="S408" s="86"/>
      <c r="T408" s="74"/>
      <c r="U408" s="74"/>
    </row>
    <row r="409" spans="1:21">
      <c r="A409" s="40" t="s">
        <v>374</v>
      </c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106"/>
    </row>
    <row r="410" ht="25.5" customHeight="1" spans="1:21">
      <c r="A410" s="42" t="s">
        <v>5</v>
      </c>
      <c r="B410" s="76" t="s">
        <v>6</v>
      </c>
      <c r="C410" s="44" t="s">
        <v>7</v>
      </c>
      <c r="D410" s="44" t="s">
        <v>8</v>
      </c>
      <c r="E410" s="44" t="s">
        <v>9</v>
      </c>
      <c r="F410" s="44" t="s">
        <v>10</v>
      </c>
      <c r="G410" s="44" t="s">
        <v>11</v>
      </c>
      <c r="H410" s="44" t="s">
        <v>12</v>
      </c>
      <c r="I410" s="92" t="s">
        <v>13</v>
      </c>
      <c r="J410" s="92" t="s">
        <v>14</v>
      </c>
      <c r="K410" s="92" t="s">
        <v>15</v>
      </c>
      <c r="L410" s="92" t="s">
        <v>16</v>
      </c>
      <c r="M410" s="44" t="s">
        <v>17</v>
      </c>
      <c r="N410" s="44" t="s">
        <v>18</v>
      </c>
      <c r="O410" s="44" t="s">
        <v>19</v>
      </c>
      <c r="P410" s="44" t="s">
        <v>20</v>
      </c>
      <c r="Q410" s="44" t="s">
        <v>21</v>
      </c>
      <c r="R410" s="44" t="s">
        <v>22</v>
      </c>
      <c r="S410" s="44" t="s">
        <v>23</v>
      </c>
      <c r="T410" s="44" t="s">
        <v>24</v>
      </c>
      <c r="U410" s="44" t="s">
        <v>25</v>
      </c>
    </row>
    <row r="411" spans="1:21">
      <c r="A411" s="45">
        <v>334</v>
      </c>
      <c r="B411" s="182" t="s">
        <v>375</v>
      </c>
      <c r="C411" s="84" t="s">
        <v>358</v>
      </c>
      <c r="D411" s="48">
        <v>15</v>
      </c>
      <c r="E411" s="61">
        <v>359.099</v>
      </c>
      <c r="F411" s="61">
        <f>D411*E411</f>
        <v>5386.485</v>
      </c>
      <c r="G411" s="61">
        <v>400</v>
      </c>
      <c r="H411" s="61"/>
      <c r="I411" s="61">
        <f>VLOOKUP($F$411,Tabisr,1)</f>
        <v>3537.16</v>
      </c>
      <c r="J411" s="104">
        <f>+F411-I411</f>
        <v>1849.325</v>
      </c>
      <c r="K411" s="98">
        <f>VLOOKUP($F$411,Tabisr,4)</f>
        <v>0.1088</v>
      </c>
      <c r="L411" s="61">
        <f>+J411*K411</f>
        <v>201.20656</v>
      </c>
      <c r="M411" s="61">
        <f>VLOOKUP($F$411,Tabisr,3)</f>
        <v>207.75</v>
      </c>
      <c r="N411" s="100">
        <f>L411+M411</f>
        <v>408.95656</v>
      </c>
      <c r="O411" s="61">
        <v>0</v>
      </c>
      <c r="P411" s="61">
        <v>0</v>
      </c>
      <c r="Q411" s="61">
        <v>0</v>
      </c>
      <c r="R411" s="61">
        <v>0</v>
      </c>
      <c r="S411" s="61">
        <v>0</v>
      </c>
      <c r="T411" s="50">
        <f>F411+G411+H411-N411+O411-P411-Q411-R411-S411</f>
        <v>5377.52844</v>
      </c>
      <c r="U411" s="104">
        <f>T411-G411</f>
        <v>4977.52844</v>
      </c>
    </row>
    <row r="412" spans="1:21">
      <c r="A412" s="62">
        <v>335</v>
      </c>
      <c r="B412" s="81" t="s">
        <v>376</v>
      </c>
      <c r="C412" s="64" t="s">
        <v>39</v>
      </c>
      <c r="D412" s="78">
        <v>15</v>
      </c>
      <c r="E412" s="66">
        <v>315.04</v>
      </c>
      <c r="F412" s="66">
        <f>D412*E412</f>
        <v>4725.6</v>
      </c>
      <c r="G412" s="66">
        <v>400</v>
      </c>
      <c r="H412" s="62"/>
      <c r="I412" s="66">
        <f>VLOOKUP($F$412,Tabisr,1)</f>
        <v>3537.16</v>
      </c>
      <c r="J412" s="79">
        <f>+F412-I412</f>
        <v>1188.44</v>
      </c>
      <c r="K412" s="99">
        <f>VLOOKUP($F$412,Tabisr,4)</f>
        <v>0.1088</v>
      </c>
      <c r="L412" s="66">
        <f>+J412*K412</f>
        <v>129.302272</v>
      </c>
      <c r="M412" s="66">
        <f>VLOOKUP($F$412,Tabisr,3)</f>
        <v>207.75</v>
      </c>
      <c r="N412" s="100">
        <f>L412+M412</f>
        <v>337.052272</v>
      </c>
      <c r="O412" s="68">
        <v>0</v>
      </c>
      <c r="P412" s="66">
        <v>0</v>
      </c>
      <c r="Q412" s="66">
        <v>0</v>
      </c>
      <c r="R412" s="66">
        <v>0</v>
      </c>
      <c r="S412" s="66">
        <v>0</v>
      </c>
      <c r="T412" s="107">
        <f>F412+G412+H412-N412+O412-P412-Q412-R412-S412</f>
        <v>4788.547728</v>
      </c>
      <c r="U412" s="79">
        <f>T412-G412</f>
        <v>4388.547728</v>
      </c>
    </row>
    <row r="413" spans="1:21">
      <c r="A413" s="62"/>
      <c r="B413" s="81" t="s">
        <v>77</v>
      </c>
      <c r="C413" s="64" t="s">
        <v>39</v>
      </c>
      <c r="D413" s="78"/>
      <c r="E413" s="66">
        <v>303.094</v>
      </c>
      <c r="F413" s="66">
        <f>D413*E413</f>
        <v>0</v>
      </c>
      <c r="G413" s="66"/>
      <c r="H413" s="62"/>
      <c r="I413" s="66"/>
      <c r="J413" s="79"/>
      <c r="K413" s="99"/>
      <c r="L413" s="66"/>
      <c r="M413" s="66"/>
      <c r="N413" s="101"/>
      <c r="O413" s="68"/>
      <c r="P413" s="66">
        <v>0</v>
      </c>
      <c r="Q413" s="66">
        <v>0</v>
      </c>
      <c r="R413" s="66">
        <v>0</v>
      </c>
      <c r="S413" s="66">
        <v>0</v>
      </c>
      <c r="T413" s="107">
        <f>F413+H413-N413+O413-P413-Q413-R413-S413</f>
        <v>0</v>
      </c>
      <c r="U413" s="79">
        <f t="shared" ref="U413:U414" si="56">T413</f>
        <v>0</v>
      </c>
    </row>
    <row r="414" ht="22.5" spans="1:21">
      <c r="A414" s="62"/>
      <c r="B414" s="81" t="s">
        <v>38</v>
      </c>
      <c r="C414" s="64" t="s">
        <v>377</v>
      </c>
      <c r="D414" s="62"/>
      <c r="E414" s="116"/>
      <c r="F414" s="66"/>
      <c r="G414" s="66"/>
      <c r="H414" s="62"/>
      <c r="I414" s="66"/>
      <c r="J414" s="79"/>
      <c r="K414" s="99"/>
      <c r="L414" s="66"/>
      <c r="M414" s="66"/>
      <c r="N414" s="67"/>
      <c r="O414" s="66"/>
      <c r="P414" s="66">
        <v>0</v>
      </c>
      <c r="Q414" s="66">
        <v>0</v>
      </c>
      <c r="R414" s="66">
        <v>0</v>
      </c>
      <c r="S414" s="66">
        <v>0</v>
      </c>
      <c r="T414" s="107">
        <f>F414+H414-N414+O414-P414-Q414-R414-S414</f>
        <v>0</v>
      </c>
      <c r="U414" s="79">
        <f t="shared" si="56"/>
        <v>0</v>
      </c>
    </row>
    <row r="415" spans="1:21">
      <c r="A415" s="69"/>
      <c r="B415" s="70"/>
      <c r="C415" s="71"/>
      <c r="D415" s="69"/>
      <c r="E415" s="69"/>
      <c r="F415" s="74">
        <f>+SUM(F411:F414)</f>
        <v>10112.085</v>
      </c>
      <c r="G415" s="74">
        <f>+SUM(G411:G414)</f>
        <v>800</v>
      </c>
      <c r="H415" s="74">
        <f>+SUM(H412:H414)</f>
        <v>0</v>
      </c>
      <c r="I415" s="74"/>
      <c r="J415" s="74"/>
      <c r="K415" s="74"/>
      <c r="L415" s="74"/>
      <c r="M415" s="74"/>
      <c r="N415" s="102">
        <f t="shared" ref="N415:U415" si="57">+SUM(N411:N414)</f>
        <v>746.008832</v>
      </c>
      <c r="O415" s="74">
        <f t="shared" si="57"/>
        <v>0</v>
      </c>
      <c r="P415" s="74">
        <f t="shared" si="57"/>
        <v>0</v>
      </c>
      <c r="Q415" s="74">
        <f t="shared" si="57"/>
        <v>0</v>
      </c>
      <c r="R415" s="74">
        <f t="shared" si="57"/>
        <v>0</v>
      </c>
      <c r="S415" s="74">
        <f t="shared" si="57"/>
        <v>0</v>
      </c>
      <c r="T415" s="74">
        <f t="shared" si="57"/>
        <v>10166.076168</v>
      </c>
      <c r="U415" s="74">
        <f t="shared" si="57"/>
        <v>9366.076168</v>
      </c>
    </row>
    <row r="416" spans="1:21">
      <c r="A416" s="69"/>
      <c r="B416" s="70"/>
      <c r="C416" s="71"/>
      <c r="D416" s="69"/>
      <c r="E416" s="69"/>
      <c r="F416" s="74"/>
      <c r="G416" s="74"/>
      <c r="H416" s="74"/>
      <c r="I416" s="74"/>
      <c r="J416" s="74"/>
      <c r="K416" s="74"/>
      <c r="L416" s="74"/>
      <c r="M416" s="74"/>
      <c r="N416" s="102"/>
      <c r="O416" s="74"/>
      <c r="P416" s="74"/>
      <c r="Q416" s="74"/>
      <c r="R416" s="74"/>
      <c r="S416" s="74"/>
      <c r="T416" s="74"/>
      <c r="U416" s="74"/>
    </row>
    <row r="417" spans="1:21">
      <c r="A417" s="69"/>
      <c r="B417" s="70"/>
      <c r="C417" s="183"/>
      <c r="D417" s="69"/>
      <c r="E417" s="69"/>
      <c r="F417" s="74"/>
      <c r="G417" s="74"/>
      <c r="H417" s="74"/>
      <c r="I417" s="74"/>
      <c r="J417" s="74"/>
      <c r="K417" s="74"/>
      <c r="L417" s="74"/>
      <c r="M417" s="74"/>
      <c r="N417" s="102"/>
      <c r="O417" s="74"/>
      <c r="P417" s="74"/>
      <c r="Q417" s="74"/>
      <c r="R417" s="74"/>
      <c r="S417" s="74"/>
      <c r="T417" s="74"/>
      <c r="U417" s="74"/>
    </row>
    <row r="418" spans="1:21">
      <c r="A418" s="40" t="s">
        <v>378</v>
      </c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106"/>
    </row>
    <row r="419" ht="26.25" customHeight="1" spans="1:21">
      <c r="A419" s="42" t="s">
        <v>5</v>
      </c>
      <c r="B419" s="76" t="s">
        <v>6</v>
      </c>
      <c r="C419" s="44" t="s">
        <v>7</v>
      </c>
      <c r="D419" s="44" t="s">
        <v>8</v>
      </c>
      <c r="E419" s="44" t="s">
        <v>9</v>
      </c>
      <c r="F419" s="44" t="s">
        <v>10</v>
      </c>
      <c r="G419" s="44" t="s">
        <v>11</v>
      </c>
      <c r="H419" s="44" t="s">
        <v>12</v>
      </c>
      <c r="I419" s="92" t="s">
        <v>13</v>
      </c>
      <c r="J419" s="92" t="s">
        <v>14</v>
      </c>
      <c r="K419" s="92" t="s">
        <v>15</v>
      </c>
      <c r="L419" s="92" t="s">
        <v>16</v>
      </c>
      <c r="M419" s="44" t="s">
        <v>17</v>
      </c>
      <c r="N419" s="44" t="s">
        <v>18</v>
      </c>
      <c r="O419" s="44" t="s">
        <v>19</v>
      </c>
      <c r="P419" s="44" t="s">
        <v>20</v>
      </c>
      <c r="Q419" s="44" t="s">
        <v>21</v>
      </c>
      <c r="R419" s="44" t="s">
        <v>22</v>
      </c>
      <c r="S419" s="44" t="s">
        <v>23</v>
      </c>
      <c r="T419" s="44" t="s">
        <v>24</v>
      </c>
      <c r="U419" s="44" t="s">
        <v>25</v>
      </c>
    </row>
    <row r="420" spans="1:21">
      <c r="A420" s="62">
        <v>202</v>
      </c>
      <c r="B420" s="81" t="s">
        <v>379</v>
      </c>
      <c r="C420" s="64" t="s">
        <v>358</v>
      </c>
      <c r="D420" s="78">
        <v>15</v>
      </c>
      <c r="E420" s="66">
        <v>359.099</v>
      </c>
      <c r="F420" s="66">
        <f t="shared" ref="F420:F426" si="58">D420*E420</f>
        <v>5386.485</v>
      </c>
      <c r="G420" s="66">
        <v>400</v>
      </c>
      <c r="H420" s="172"/>
      <c r="I420" s="66">
        <f>VLOOKUP($F$421,Tabisr,1)</f>
        <v>3537.16</v>
      </c>
      <c r="J420" s="79">
        <f t="shared" ref="J420:J426" si="59">+F420-I420</f>
        <v>1849.325</v>
      </c>
      <c r="K420" s="99">
        <f>VLOOKUP($F$421,Tabisr,4)</f>
        <v>0.1088</v>
      </c>
      <c r="L420" s="66">
        <f t="shared" ref="L420:L426" si="60">+J420*K420</f>
        <v>201.20656</v>
      </c>
      <c r="M420" s="66">
        <f>VLOOKUP($F$421,Tabisr,3)</f>
        <v>207.75</v>
      </c>
      <c r="N420" s="100">
        <f t="shared" ref="N420:N426" si="61">L420+M420</f>
        <v>408.95656</v>
      </c>
      <c r="O420" s="61">
        <f>VLOOKUP($F$421,Tabsub,3)</f>
        <v>0</v>
      </c>
      <c r="P420" s="66">
        <v>0</v>
      </c>
      <c r="Q420" s="66">
        <v>0</v>
      </c>
      <c r="R420" s="66">
        <v>0</v>
      </c>
      <c r="S420" s="66">
        <v>0</v>
      </c>
      <c r="T420" s="107">
        <f t="shared" ref="T420:T426" si="62">F420+G420+H420-N420+O420-P420-Q420-R420-S420</f>
        <v>5377.52844</v>
      </c>
      <c r="U420" s="79">
        <f t="shared" ref="U420:U426" si="63">T420-G420</f>
        <v>4977.52844</v>
      </c>
    </row>
    <row r="421" spans="1:21">
      <c r="A421" s="45">
        <v>203</v>
      </c>
      <c r="B421" s="46" t="s">
        <v>380</v>
      </c>
      <c r="C421" s="84" t="s">
        <v>39</v>
      </c>
      <c r="D421" s="78">
        <v>15</v>
      </c>
      <c r="E421" s="61">
        <v>315.04</v>
      </c>
      <c r="F421" s="61">
        <f t="shared" si="58"/>
        <v>4725.6</v>
      </c>
      <c r="G421" s="61">
        <v>400</v>
      </c>
      <c r="H421" s="184"/>
      <c r="I421" s="61">
        <f>VLOOKUP($F$421,Tabisr,1)</f>
        <v>3537.16</v>
      </c>
      <c r="J421" s="104">
        <f t="shared" si="59"/>
        <v>1188.44</v>
      </c>
      <c r="K421" s="98">
        <f>VLOOKUP($F$421,Tabisr,4)</f>
        <v>0.1088</v>
      </c>
      <c r="L421" s="61">
        <f t="shared" si="60"/>
        <v>129.302272</v>
      </c>
      <c r="M421" s="61">
        <f>VLOOKUP($F$421,Tabisr,3)</f>
        <v>207.75</v>
      </c>
      <c r="N421" s="100">
        <f t="shared" si="61"/>
        <v>337.052272</v>
      </c>
      <c r="O421" s="61">
        <f>VLOOKUP($F$421,Tabsub,3)</f>
        <v>0</v>
      </c>
      <c r="P421" s="61">
        <v>0</v>
      </c>
      <c r="Q421" s="61">
        <v>0</v>
      </c>
      <c r="R421" s="61">
        <v>0</v>
      </c>
      <c r="S421" s="61">
        <v>0</v>
      </c>
      <c r="T421" s="50">
        <f t="shared" si="62"/>
        <v>4788.547728</v>
      </c>
      <c r="U421" s="104">
        <f t="shared" si="63"/>
        <v>4388.547728</v>
      </c>
    </row>
    <row r="422" spans="1:21">
      <c r="A422" s="45">
        <v>204</v>
      </c>
      <c r="B422" s="46" t="s">
        <v>381</v>
      </c>
      <c r="C422" s="84" t="s">
        <v>228</v>
      </c>
      <c r="D422" s="78">
        <v>15</v>
      </c>
      <c r="E422" s="61">
        <v>286.2695</v>
      </c>
      <c r="F422" s="61">
        <f t="shared" si="58"/>
        <v>4294.0425</v>
      </c>
      <c r="G422" s="61">
        <v>400</v>
      </c>
      <c r="H422" s="45"/>
      <c r="I422" s="61">
        <f>VLOOKUP($F$422,Tabisr,1)</f>
        <v>3537.16</v>
      </c>
      <c r="J422" s="104">
        <f t="shared" si="59"/>
        <v>756.8825</v>
      </c>
      <c r="K422" s="98">
        <f>VLOOKUP($F$422,Tabisr,4)</f>
        <v>0.1088</v>
      </c>
      <c r="L422" s="61">
        <f t="shared" si="60"/>
        <v>82.348816</v>
      </c>
      <c r="M422" s="61">
        <f>VLOOKUP($F$422,Tabisr,3)</f>
        <v>207.75</v>
      </c>
      <c r="N422" s="100">
        <f t="shared" si="61"/>
        <v>290.098816</v>
      </c>
      <c r="O422" s="61">
        <f>VLOOKUP($F$422,Tabsub,3)</f>
        <v>0</v>
      </c>
      <c r="P422" s="61">
        <v>0</v>
      </c>
      <c r="Q422" s="61">
        <v>0</v>
      </c>
      <c r="R422" s="61">
        <v>0</v>
      </c>
      <c r="S422" s="61">
        <v>0</v>
      </c>
      <c r="T422" s="50">
        <f t="shared" si="62"/>
        <v>4403.943684</v>
      </c>
      <c r="U422" s="104">
        <f t="shared" si="63"/>
        <v>4003.943684</v>
      </c>
    </row>
    <row r="423" ht="22.5" spans="1:21">
      <c r="A423" s="62">
        <v>205</v>
      </c>
      <c r="B423" s="81" t="s">
        <v>382</v>
      </c>
      <c r="C423" s="64" t="s">
        <v>383</v>
      </c>
      <c r="D423" s="78">
        <v>15</v>
      </c>
      <c r="E423" s="66">
        <v>286.2695</v>
      </c>
      <c r="F423" s="66">
        <f t="shared" si="58"/>
        <v>4294.0425</v>
      </c>
      <c r="G423" s="66">
        <v>400</v>
      </c>
      <c r="H423" s="62"/>
      <c r="I423" s="66">
        <f>VLOOKUP($F$423,Tabisr,1)</f>
        <v>3537.16</v>
      </c>
      <c r="J423" s="79">
        <f t="shared" si="59"/>
        <v>756.8825</v>
      </c>
      <c r="K423" s="99">
        <f>VLOOKUP($F$423,Tabisr,4)</f>
        <v>0.1088</v>
      </c>
      <c r="L423" s="66">
        <f t="shared" si="60"/>
        <v>82.348816</v>
      </c>
      <c r="M423" s="66">
        <f>VLOOKUP($F$423,Tabisr,3)</f>
        <v>207.75</v>
      </c>
      <c r="N423" s="100">
        <f t="shared" si="61"/>
        <v>290.098816</v>
      </c>
      <c r="O423" s="61">
        <f>VLOOKUP($F$423,Tabsub,3)</f>
        <v>0</v>
      </c>
      <c r="P423" s="66">
        <v>0</v>
      </c>
      <c r="Q423" s="66">
        <v>0</v>
      </c>
      <c r="R423" s="66">
        <v>0</v>
      </c>
      <c r="S423" s="66">
        <v>0</v>
      </c>
      <c r="T423" s="107">
        <f t="shared" si="62"/>
        <v>4403.943684</v>
      </c>
      <c r="U423" s="79">
        <f t="shared" si="63"/>
        <v>4003.943684</v>
      </c>
    </row>
    <row r="424" spans="1:21">
      <c r="A424" s="62">
        <v>206</v>
      </c>
      <c r="B424" s="81" t="s">
        <v>384</v>
      </c>
      <c r="C424" s="64" t="s">
        <v>227</v>
      </c>
      <c r="D424" s="78">
        <v>15</v>
      </c>
      <c r="E424" s="66">
        <v>286.2695</v>
      </c>
      <c r="F424" s="66">
        <f t="shared" si="58"/>
        <v>4294.0425</v>
      </c>
      <c r="G424" s="66">
        <v>400</v>
      </c>
      <c r="H424" s="62"/>
      <c r="I424" s="66">
        <f>VLOOKUP($F$424,Tabisr,1)</f>
        <v>3537.16</v>
      </c>
      <c r="J424" s="79">
        <f t="shared" si="59"/>
        <v>756.8825</v>
      </c>
      <c r="K424" s="99">
        <f>VLOOKUP($F$424,Tabisr,4)</f>
        <v>0.1088</v>
      </c>
      <c r="L424" s="66">
        <f t="shared" si="60"/>
        <v>82.348816</v>
      </c>
      <c r="M424" s="66">
        <f>VLOOKUP($F$424,Tabisr,3)</f>
        <v>207.75</v>
      </c>
      <c r="N424" s="100">
        <f t="shared" si="61"/>
        <v>290.098816</v>
      </c>
      <c r="O424" s="61">
        <f>VLOOKUP($F$424,Tabsub,3)</f>
        <v>0</v>
      </c>
      <c r="P424" s="66">
        <v>0</v>
      </c>
      <c r="Q424" s="66">
        <v>0</v>
      </c>
      <c r="R424" s="66">
        <v>0</v>
      </c>
      <c r="S424" s="66">
        <v>0</v>
      </c>
      <c r="T424" s="107">
        <f t="shared" si="62"/>
        <v>4403.943684</v>
      </c>
      <c r="U424" s="79">
        <f t="shared" si="63"/>
        <v>4003.943684</v>
      </c>
    </row>
    <row r="425" spans="1:21">
      <c r="A425" s="62">
        <v>207</v>
      </c>
      <c r="B425" s="81" t="s">
        <v>385</v>
      </c>
      <c r="C425" s="64" t="s">
        <v>386</v>
      </c>
      <c r="D425" s="78">
        <v>15</v>
      </c>
      <c r="E425" s="66">
        <v>286.2695</v>
      </c>
      <c r="F425" s="66">
        <f t="shared" si="58"/>
        <v>4294.0425</v>
      </c>
      <c r="G425" s="66">
        <v>400</v>
      </c>
      <c r="H425" s="62"/>
      <c r="I425" s="66">
        <f>VLOOKUP($F$425,Tabisr,1)</f>
        <v>3537.16</v>
      </c>
      <c r="J425" s="79">
        <f t="shared" si="59"/>
        <v>756.8825</v>
      </c>
      <c r="K425" s="99">
        <f>VLOOKUP($F$425,Tabisr,4)</f>
        <v>0.1088</v>
      </c>
      <c r="L425" s="66">
        <f t="shared" si="60"/>
        <v>82.348816</v>
      </c>
      <c r="M425" s="66">
        <f>VLOOKUP($F$425,Tabisr,3)</f>
        <v>207.75</v>
      </c>
      <c r="N425" s="100">
        <f t="shared" si="61"/>
        <v>290.098816</v>
      </c>
      <c r="O425" s="61">
        <f>VLOOKUP($F$425,Tabsub,3)</f>
        <v>0</v>
      </c>
      <c r="P425" s="66">
        <v>0</v>
      </c>
      <c r="Q425" s="66">
        <v>0</v>
      </c>
      <c r="R425" s="66">
        <v>0</v>
      </c>
      <c r="S425" s="66">
        <v>0</v>
      </c>
      <c r="T425" s="107">
        <f t="shared" si="62"/>
        <v>4403.943684</v>
      </c>
      <c r="U425" s="79">
        <f t="shared" si="63"/>
        <v>4003.943684</v>
      </c>
    </row>
    <row r="426" spans="1:21">
      <c r="A426" s="62">
        <v>208</v>
      </c>
      <c r="B426" s="81" t="s">
        <v>387</v>
      </c>
      <c r="C426" s="64" t="s">
        <v>388</v>
      </c>
      <c r="D426" s="78">
        <v>15</v>
      </c>
      <c r="E426" s="66">
        <v>286.2695</v>
      </c>
      <c r="F426" s="66">
        <f t="shared" si="58"/>
        <v>4294.0425</v>
      </c>
      <c r="G426" s="66">
        <v>400</v>
      </c>
      <c r="H426" s="62"/>
      <c r="I426" s="66">
        <f>VLOOKUP($F$426,Tabisr,1)</f>
        <v>3537.16</v>
      </c>
      <c r="J426" s="79">
        <f t="shared" si="59"/>
        <v>756.8825</v>
      </c>
      <c r="K426" s="99">
        <f>VLOOKUP($F$426,Tabisr,4)</f>
        <v>0.1088</v>
      </c>
      <c r="L426" s="66">
        <f t="shared" si="60"/>
        <v>82.348816</v>
      </c>
      <c r="M426" s="66">
        <f>VLOOKUP($F$426,Tabisr,3)</f>
        <v>207.75</v>
      </c>
      <c r="N426" s="100">
        <f t="shared" si="61"/>
        <v>290.098816</v>
      </c>
      <c r="O426" s="61">
        <f>VLOOKUP($F$426,Tabsub,3)</f>
        <v>0</v>
      </c>
      <c r="P426" s="66">
        <v>0</v>
      </c>
      <c r="Q426" s="66">
        <v>0</v>
      </c>
      <c r="R426" s="66">
        <v>0</v>
      </c>
      <c r="S426" s="66">
        <v>0</v>
      </c>
      <c r="T426" s="107">
        <f t="shared" si="62"/>
        <v>4403.943684</v>
      </c>
      <c r="U426" s="79">
        <f t="shared" si="63"/>
        <v>4003.943684</v>
      </c>
    </row>
    <row r="427" spans="1:21">
      <c r="A427" s="69"/>
      <c r="B427" s="70"/>
      <c r="C427" s="71"/>
      <c r="D427" s="72"/>
      <c r="E427" s="72"/>
      <c r="F427" s="86">
        <f>+SUM(F420:F426)</f>
        <v>31582.2975</v>
      </c>
      <c r="G427" s="86">
        <f>+SUM(G420:G426)</f>
        <v>2800</v>
      </c>
      <c r="H427" s="86">
        <f>+SUM(H420:H426)</f>
        <v>0</v>
      </c>
      <c r="I427" s="86"/>
      <c r="J427" s="86"/>
      <c r="K427" s="86"/>
      <c r="L427" s="86"/>
      <c r="M427" s="86"/>
      <c r="N427" s="89">
        <f t="shared" ref="N427:U427" si="64">+SUM(N420:N426)</f>
        <v>2196.502912</v>
      </c>
      <c r="O427" s="86">
        <f t="shared" si="64"/>
        <v>0</v>
      </c>
      <c r="P427" s="86">
        <f t="shared" si="64"/>
        <v>0</v>
      </c>
      <c r="Q427" s="86">
        <f t="shared" si="64"/>
        <v>0</v>
      </c>
      <c r="R427" s="86">
        <f t="shared" si="64"/>
        <v>0</v>
      </c>
      <c r="S427" s="86">
        <f t="shared" si="64"/>
        <v>0</v>
      </c>
      <c r="T427" s="86">
        <f t="shared" si="64"/>
        <v>32185.794588</v>
      </c>
      <c r="U427" s="86">
        <f t="shared" si="64"/>
        <v>29385.794588</v>
      </c>
    </row>
    <row r="428" spans="1:21">
      <c r="A428" s="69"/>
      <c r="B428" s="70"/>
      <c r="C428" s="71"/>
      <c r="D428" s="72"/>
      <c r="E428" s="72"/>
      <c r="F428" s="86"/>
      <c r="G428" s="86"/>
      <c r="H428" s="86"/>
      <c r="I428" s="86"/>
      <c r="J428" s="86"/>
      <c r="K428" s="86"/>
      <c r="L428" s="86"/>
      <c r="M428" s="86"/>
      <c r="N428" s="89"/>
      <c r="O428" s="86"/>
      <c r="P428" s="86"/>
      <c r="Q428" s="86"/>
      <c r="R428" s="86"/>
      <c r="S428" s="86"/>
      <c r="T428" s="86"/>
      <c r="U428" s="86"/>
    </row>
    <row r="429" spans="1:21">
      <c r="A429" s="69"/>
      <c r="B429" s="70"/>
      <c r="C429" s="71"/>
      <c r="D429" s="72"/>
      <c r="E429" s="72"/>
      <c r="F429" s="86"/>
      <c r="G429" s="86"/>
      <c r="H429" s="86"/>
      <c r="I429" s="86"/>
      <c r="J429" s="86"/>
      <c r="K429" s="86"/>
      <c r="L429" s="86"/>
      <c r="M429" s="86"/>
      <c r="N429" s="89"/>
      <c r="O429" s="86"/>
      <c r="P429" s="86"/>
      <c r="Q429" s="86"/>
      <c r="R429" s="86"/>
      <c r="S429" s="86"/>
      <c r="T429" s="86"/>
      <c r="U429" s="86"/>
    </row>
    <row r="430" spans="1:21">
      <c r="A430" s="40" t="s">
        <v>389</v>
      </c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106"/>
    </row>
    <row r="431" ht="25.9" customHeight="1" spans="1:21">
      <c r="A431" s="42" t="s">
        <v>5</v>
      </c>
      <c r="B431" s="76" t="s">
        <v>6</v>
      </c>
      <c r="C431" s="44" t="s">
        <v>7</v>
      </c>
      <c r="D431" s="44" t="s">
        <v>8</v>
      </c>
      <c r="E431" s="44" t="s">
        <v>9</v>
      </c>
      <c r="F431" s="44" t="s">
        <v>10</v>
      </c>
      <c r="G431" s="44" t="s">
        <v>11</v>
      </c>
      <c r="H431" s="44" t="s">
        <v>12</v>
      </c>
      <c r="I431" s="92" t="s">
        <v>13</v>
      </c>
      <c r="J431" s="92" t="s">
        <v>14</v>
      </c>
      <c r="K431" s="92" t="s">
        <v>15</v>
      </c>
      <c r="L431" s="92" t="s">
        <v>16</v>
      </c>
      <c r="M431" s="44" t="s">
        <v>17</v>
      </c>
      <c r="N431" s="44" t="s">
        <v>18</v>
      </c>
      <c r="O431" s="44" t="s">
        <v>19</v>
      </c>
      <c r="P431" s="44" t="s">
        <v>20</v>
      </c>
      <c r="Q431" s="44" t="s">
        <v>21</v>
      </c>
      <c r="R431" s="44" t="s">
        <v>22</v>
      </c>
      <c r="S431" s="44" t="s">
        <v>23</v>
      </c>
      <c r="T431" s="44" t="s">
        <v>24</v>
      </c>
      <c r="U431" s="44" t="s">
        <v>25</v>
      </c>
    </row>
    <row r="432" spans="1:21">
      <c r="A432" s="62">
        <v>252</v>
      </c>
      <c r="B432" s="81" t="s">
        <v>390</v>
      </c>
      <c r="C432" s="64" t="s">
        <v>391</v>
      </c>
      <c r="D432" s="78">
        <v>15</v>
      </c>
      <c r="E432" s="66">
        <v>477.0545</v>
      </c>
      <c r="F432" s="66">
        <f>D432*E432</f>
        <v>7155.8175</v>
      </c>
      <c r="G432" s="66">
        <v>400</v>
      </c>
      <c r="H432" s="90"/>
      <c r="I432" s="66">
        <f>VLOOKUP($F$432,Tabisr,1)</f>
        <v>6216.16</v>
      </c>
      <c r="J432" s="79">
        <f>+F432-I432</f>
        <v>939.6575</v>
      </c>
      <c r="K432" s="99">
        <f>VLOOKUP($F$432,Tabisr,4)</f>
        <v>0.16</v>
      </c>
      <c r="L432" s="66">
        <f>+J432*K432</f>
        <v>150.3452</v>
      </c>
      <c r="M432" s="66">
        <f>VLOOKUP($F$432,Tabisr,3)</f>
        <v>499.2</v>
      </c>
      <c r="N432" s="100">
        <f>L432+M432</f>
        <v>649.5452</v>
      </c>
      <c r="O432" s="61">
        <f>VLOOKUP($F$426,Tabsub,3)</f>
        <v>0</v>
      </c>
      <c r="P432" s="66">
        <v>0</v>
      </c>
      <c r="Q432" s="66">
        <v>0</v>
      </c>
      <c r="R432" s="66">
        <v>0</v>
      </c>
      <c r="S432" s="66">
        <v>0</v>
      </c>
      <c r="T432" s="107">
        <f>F432+G432+H432-N432+O432-P432-Q432-R432-S432</f>
        <v>6906.2723</v>
      </c>
      <c r="U432" s="79">
        <f>T432-G432</f>
        <v>6506.2723</v>
      </c>
    </row>
    <row r="433" spans="1:21">
      <c r="A433" s="62">
        <v>253</v>
      </c>
      <c r="B433" s="81" t="s">
        <v>392</v>
      </c>
      <c r="C433" s="64" t="s">
        <v>391</v>
      </c>
      <c r="D433" s="78">
        <v>15</v>
      </c>
      <c r="E433" s="66">
        <v>477.0545</v>
      </c>
      <c r="F433" s="66">
        <f>D433*E433</f>
        <v>7155.8175</v>
      </c>
      <c r="G433" s="66">
        <v>400</v>
      </c>
      <c r="H433" s="90"/>
      <c r="I433" s="66">
        <f>VLOOKUP($F$432,Tabisr,1)</f>
        <v>6216.16</v>
      </c>
      <c r="J433" s="79">
        <f>+F433-I433</f>
        <v>939.6575</v>
      </c>
      <c r="K433" s="99">
        <f>VLOOKUP($F$432,Tabisr,4)</f>
        <v>0.16</v>
      </c>
      <c r="L433" s="66">
        <f>+J433*K433</f>
        <v>150.3452</v>
      </c>
      <c r="M433" s="66">
        <f>VLOOKUP($F$432,Tabisr,3)</f>
        <v>499.2</v>
      </c>
      <c r="N433" s="100">
        <f>L433+M433</f>
        <v>649.5452</v>
      </c>
      <c r="O433" s="61">
        <f>VLOOKUP($F$426,Tabsub,3)</f>
        <v>0</v>
      </c>
      <c r="P433" s="66">
        <v>0</v>
      </c>
      <c r="Q433" s="66">
        <v>0</v>
      </c>
      <c r="R433" s="66">
        <v>0</v>
      </c>
      <c r="S433" s="66">
        <v>0</v>
      </c>
      <c r="T433" s="107">
        <f>F433+G433+H433-N433+O433-P433-Q433-R433-S433</f>
        <v>6906.2723</v>
      </c>
      <c r="U433" s="79">
        <f>T433-G433</f>
        <v>6506.2723</v>
      </c>
    </row>
    <row r="434" spans="1:21">
      <c r="A434" s="69"/>
      <c r="B434" s="70"/>
      <c r="C434" s="71"/>
      <c r="D434" s="72"/>
      <c r="E434" s="72"/>
      <c r="F434" s="86">
        <f>SUM(F432:F433)</f>
        <v>14311.635</v>
      </c>
      <c r="G434" s="86">
        <f>SUM(G432:G433)</f>
        <v>800</v>
      </c>
      <c r="H434" s="86">
        <f>SUM(H432:H433)</f>
        <v>0</v>
      </c>
      <c r="I434" s="86"/>
      <c r="J434" s="86"/>
      <c r="K434" s="86"/>
      <c r="L434" s="86"/>
      <c r="M434" s="86"/>
      <c r="N434" s="89">
        <f t="shared" ref="N434:U434" si="65">SUM(N432:N433)</f>
        <v>1299.0904</v>
      </c>
      <c r="O434" s="86">
        <f t="shared" si="65"/>
        <v>0</v>
      </c>
      <c r="P434" s="86">
        <f t="shared" si="65"/>
        <v>0</v>
      </c>
      <c r="Q434" s="86">
        <f t="shared" si="65"/>
        <v>0</v>
      </c>
      <c r="R434" s="86">
        <f t="shared" si="65"/>
        <v>0</v>
      </c>
      <c r="S434" s="86">
        <f t="shared" si="65"/>
        <v>0</v>
      </c>
      <c r="T434" s="86">
        <f t="shared" si="65"/>
        <v>13812.5446</v>
      </c>
      <c r="U434" s="86">
        <f t="shared" si="65"/>
        <v>13012.5446</v>
      </c>
    </row>
    <row r="435" spans="1:21">
      <c r="A435" s="69"/>
      <c r="B435" s="70"/>
      <c r="C435" s="71"/>
      <c r="D435" s="72"/>
      <c r="E435" s="72"/>
      <c r="F435" s="86"/>
      <c r="G435" s="86"/>
      <c r="H435" s="86"/>
      <c r="I435" s="86"/>
      <c r="J435" s="86"/>
      <c r="K435" s="86"/>
      <c r="L435" s="86"/>
      <c r="M435" s="86"/>
      <c r="N435" s="89"/>
      <c r="O435" s="86"/>
      <c r="P435" s="86"/>
      <c r="Q435" s="86"/>
      <c r="R435" s="86"/>
      <c r="S435" s="86"/>
      <c r="T435" s="86"/>
      <c r="U435" s="86"/>
    </row>
    <row r="436" spans="1:21">
      <c r="A436" s="69"/>
      <c r="B436" s="70"/>
      <c r="C436" s="71"/>
      <c r="D436" s="72"/>
      <c r="E436" s="72"/>
      <c r="F436" s="86"/>
      <c r="G436" s="86"/>
      <c r="H436" s="86"/>
      <c r="I436" s="86"/>
      <c r="J436" s="86"/>
      <c r="K436" s="86"/>
      <c r="L436" s="86"/>
      <c r="M436" s="86"/>
      <c r="N436" s="89"/>
      <c r="O436" s="86"/>
      <c r="P436" s="86"/>
      <c r="Q436" s="86"/>
      <c r="R436" s="86"/>
      <c r="S436" s="86"/>
      <c r="T436" s="86"/>
      <c r="U436" s="86"/>
    </row>
    <row r="437" spans="1:21">
      <c r="A437" s="40" t="s">
        <v>393</v>
      </c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</row>
    <row r="438" ht="23.25" customHeight="1" spans="1:21">
      <c r="A438" s="42" t="s">
        <v>5</v>
      </c>
      <c r="B438" s="76" t="s">
        <v>6</v>
      </c>
      <c r="C438" s="44" t="s">
        <v>7</v>
      </c>
      <c r="D438" s="44" t="s">
        <v>8</v>
      </c>
      <c r="E438" s="44" t="s">
        <v>9</v>
      </c>
      <c r="F438" s="44" t="s">
        <v>10</v>
      </c>
      <c r="G438" s="44" t="s">
        <v>11</v>
      </c>
      <c r="H438" s="44" t="s">
        <v>12</v>
      </c>
      <c r="I438" s="92" t="s">
        <v>13</v>
      </c>
      <c r="J438" s="92" t="s">
        <v>14</v>
      </c>
      <c r="K438" s="92" t="s">
        <v>15</v>
      </c>
      <c r="L438" s="92" t="s">
        <v>16</v>
      </c>
      <c r="M438" s="44" t="s">
        <v>17</v>
      </c>
      <c r="N438" s="44" t="s">
        <v>18</v>
      </c>
      <c r="O438" s="44" t="s">
        <v>19</v>
      </c>
      <c r="P438" s="44" t="s">
        <v>20</v>
      </c>
      <c r="Q438" s="44" t="s">
        <v>21</v>
      </c>
      <c r="R438" s="44" t="s">
        <v>22</v>
      </c>
      <c r="S438" s="44" t="s">
        <v>23</v>
      </c>
      <c r="T438" s="44" t="s">
        <v>24</v>
      </c>
      <c r="U438" s="44" t="s">
        <v>25</v>
      </c>
    </row>
    <row r="439" ht="23.25" customHeight="1" spans="1:21">
      <c r="A439" s="62">
        <v>211</v>
      </c>
      <c r="B439" s="81" t="s">
        <v>394</v>
      </c>
      <c r="C439" s="64" t="s">
        <v>395</v>
      </c>
      <c r="D439" s="78">
        <v>15</v>
      </c>
      <c r="E439" s="185">
        <v>760.5295</v>
      </c>
      <c r="F439" s="155">
        <f t="shared" ref="F439:F465" si="66">D439*E439</f>
        <v>11407.9425</v>
      </c>
      <c r="G439" s="155"/>
      <c r="H439" s="155"/>
      <c r="I439" s="66">
        <f>VLOOKUP($F$439,Tabisr,1)</f>
        <v>8651.41</v>
      </c>
      <c r="J439" s="79">
        <f t="shared" ref="J439:J465" si="67">+F439-I439</f>
        <v>2756.5325</v>
      </c>
      <c r="K439" s="99">
        <f>VLOOKUP($F$439,Tabisr,4)</f>
        <v>0.2136</v>
      </c>
      <c r="L439" s="66">
        <f t="shared" ref="L439:L465" si="68">+J439*K439</f>
        <v>588.795342</v>
      </c>
      <c r="M439" s="66">
        <f>VLOOKUP($F$439,Tabisr,3)</f>
        <v>916.2</v>
      </c>
      <c r="N439" s="67">
        <v>1504.995342</v>
      </c>
      <c r="O439" s="66">
        <v>0</v>
      </c>
      <c r="P439" s="155">
        <v>0</v>
      </c>
      <c r="Q439" s="155">
        <v>0</v>
      </c>
      <c r="R439" s="155">
        <v>0</v>
      </c>
      <c r="S439" s="155">
        <v>0</v>
      </c>
      <c r="T439" s="107">
        <v>8687.947158</v>
      </c>
      <c r="U439" s="79">
        <v>8687.947158</v>
      </c>
    </row>
    <row r="440" ht="22.5" spans="1:21">
      <c r="A440" s="45">
        <v>212</v>
      </c>
      <c r="B440" s="46" t="s">
        <v>396</v>
      </c>
      <c r="C440" s="84" t="s">
        <v>397</v>
      </c>
      <c r="D440" s="48">
        <v>15</v>
      </c>
      <c r="E440" s="186">
        <v>628.015</v>
      </c>
      <c r="F440" s="114">
        <f t="shared" si="66"/>
        <v>9420.225</v>
      </c>
      <c r="G440" s="114"/>
      <c r="H440" s="114"/>
      <c r="I440" s="61">
        <f>VLOOKUP($F$440,Tabisr,1)</f>
        <v>8651.41</v>
      </c>
      <c r="J440" s="104">
        <f t="shared" si="67"/>
        <v>768.815000000001</v>
      </c>
      <c r="K440" s="98">
        <f>VLOOKUP($F$440,Tabisr,4)</f>
        <v>0.2136</v>
      </c>
      <c r="L440" s="61">
        <f t="shared" si="68"/>
        <v>164.218884</v>
      </c>
      <c r="M440" s="61">
        <f>VLOOKUP($F$440,Tabisr,3)</f>
        <v>916.2</v>
      </c>
      <c r="N440" s="100">
        <v>1080.418884</v>
      </c>
      <c r="O440" s="61">
        <v>0</v>
      </c>
      <c r="P440" s="114">
        <v>0</v>
      </c>
      <c r="Q440" s="155">
        <v>0</v>
      </c>
      <c r="R440" s="155">
        <v>0</v>
      </c>
      <c r="S440" s="114">
        <v>0</v>
      </c>
      <c r="T440" s="50">
        <v>8339.806116</v>
      </c>
      <c r="U440" s="104">
        <v>8339.806116</v>
      </c>
    </row>
    <row r="441" spans="1:21">
      <c r="A441" s="52">
        <v>224</v>
      </c>
      <c r="B441" s="53" t="s">
        <v>398</v>
      </c>
      <c r="C441" s="170" t="s">
        <v>399</v>
      </c>
      <c r="D441" s="55">
        <v>15</v>
      </c>
      <c r="E441" s="187">
        <v>477.0545</v>
      </c>
      <c r="F441" s="188">
        <f t="shared" si="66"/>
        <v>7155.8175</v>
      </c>
      <c r="G441" s="188">
        <v>400</v>
      </c>
      <c r="H441" s="188"/>
      <c r="I441" s="96">
        <f>VLOOKUP($F$441,Tabisr,1)</f>
        <v>6216.16</v>
      </c>
      <c r="J441" s="162">
        <f t="shared" si="67"/>
        <v>939.6575</v>
      </c>
      <c r="K441" s="163">
        <f>VLOOKUP($F$441,Tabisr,4)</f>
        <v>0.16</v>
      </c>
      <c r="L441" s="96">
        <f t="shared" si="68"/>
        <v>150.3452</v>
      </c>
      <c r="M441" s="96">
        <f>VLOOKUP($F$441,Tabisr,3)</f>
        <v>499.2</v>
      </c>
      <c r="N441" s="164">
        <v>649.5452</v>
      </c>
      <c r="O441" s="96">
        <v>0</v>
      </c>
      <c r="P441" s="188">
        <v>0</v>
      </c>
      <c r="Q441" s="155">
        <v>0</v>
      </c>
      <c r="R441" s="155">
        <v>0</v>
      </c>
      <c r="S441" s="188">
        <v>0</v>
      </c>
      <c r="T441" s="57">
        <v>5686.2723</v>
      </c>
      <c r="U441" s="162">
        <v>5286.2723</v>
      </c>
    </row>
    <row r="442" spans="1:21">
      <c r="A442" s="52">
        <v>232</v>
      </c>
      <c r="B442" s="53" t="s">
        <v>400</v>
      </c>
      <c r="C442" s="170" t="s">
        <v>399</v>
      </c>
      <c r="D442" s="55">
        <v>15</v>
      </c>
      <c r="E442" s="187">
        <v>461.91</v>
      </c>
      <c r="F442" s="188">
        <f t="shared" si="66"/>
        <v>6928.65</v>
      </c>
      <c r="G442" s="188">
        <v>400</v>
      </c>
      <c r="H442" s="188"/>
      <c r="I442" s="96">
        <f>VLOOKUP($F$442,Tabisr,1)</f>
        <v>6216.16</v>
      </c>
      <c r="J442" s="162">
        <f t="shared" si="67"/>
        <v>712.490000000001</v>
      </c>
      <c r="K442" s="163">
        <f>VLOOKUP($F$442,Tabisr,4)</f>
        <v>0.16</v>
      </c>
      <c r="L442" s="96">
        <f t="shared" si="68"/>
        <v>113.9984</v>
      </c>
      <c r="M442" s="96">
        <f>VLOOKUP($F$442,Tabisr,3)</f>
        <v>499.2</v>
      </c>
      <c r="N442" s="164">
        <v>613.1984</v>
      </c>
      <c r="O442" s="96">
        <v>0</v>
      </c>
      <c r="P442" s="188">
        <v>0</v>
      </c>
      <c r="Q442" s="155">
        <v>0</v>
      </c>
      <c r="R442" s="155">
        <v>0</v>
      </c>
      <c r="S442" s="188">
        <v>0</v>
      </c>
      <c r="T442" s="57">
        <v>6715.4516</v>
      </c>
      <c r="U442" s="162">
        <v>6315.4516</v>
      </c>
    </row>
    <row r="443" spans="1:21">
      <c r="A443" s="45">
        <v>215</v>
      </c>
      <c r="B443" s="46" t="s">
        <v>401</v>
      </c>
      <c r="C443" s="84" t="s">
        <v>402</v>
      </c>
      <c r="D443" s="48">
        <v>15</v>
      </c>
      <c r="E443" s="186">
        <v>549.9875</v>
      </c>
      <c r="F443" s="114">
        <f t="shared" si="66"/>
        <v>8249.8125</v>
      </c>
      <c r="G443" s="114">
        <v>400</v>
      </c>
      <c r="H443" s="61"/>
      <c r="I443" s="61">
        <f>VLOOKUP($F$443,Tabisr,1)</f>
        <v>7225.96</v>
      </c>
      <c r="J443" s="104">
        <f t="shared" si="67"/>
        <v>1023.8525</v>
      </c>
      <c r="K443" s="98">
        <f>VLOOKUP($F$443,Tabisr,4)</f>
        <v>0.1792</v>
      </c>
      <c r="L443" s="61">
        <f t="shared" si="68"/>
        <v>183.474368</v>
      </c>
      <c r="M443" s="61">
        <f>VLOOKUP($F$443,Tabisr,3)</f>
        <v>660.75</v>
      </c>
      <c r="N443" s="100">
        <v>844.224368</v>
      </c>
      <c r="O443" s="61">
        <v>0</v>
      </c>
      <c r="P443" s="188">
        <v>0</v>
      </c>
      <c r="Q443" s="155">
        <v>0</v>
      </c>
      <c r="R443" s="155">
        <v>0</v>
      </c>
      <c r="S443" s="114">
        <v>0</v>
      </c>
      <c r="T443" s="50">
        <v>5595.588132</v>
      </c>
      <c r="U443" s="104">
        <v>5195.588132</v>
      </c>
    </row>
    <row r="444" spans="1:21">
      <c r="A444" s="45">
        <v>329</v>
      </c>
      <c r="B444" s="46" t="s">
        <v>403</v>
      </c>
      <c r="C444" s="112" t="s">
        <v>116</v>
      </c>
      <c r="D444" s="48">
        <v>15</v>
      </c>
      <c r="E444" s="186">
        <v>365.5505</v>
      </c>
      <c r="F444" s="114">
        <f t="shared" si="66"/>
        <v>5483.2575</v>
      </c>
      <c r="G444" s="114">
        <v>400</v>
      </c>
      <c r="H444" s="114"/>
      <c r="I444" s="61">
        <f>VLOOKUP($F$452,Tabisr,1)</f>
        <v>3537.16</v>
      </c>
      <c r="J444" s="104">
        <f t="shared" si="67"/>
        <v>1946.0975</v>
      </c>
      <c r="K444" s="98">
        <f>VLOOKUP($F$452,Tabisr,4)</f>
        <v>0.1088</v>
      </c>
      <c r="L444" s="61">
        <f t="shared" si="68"/>
        <v>211.735408</v>
      </c>
      <c r="M444" s="61">
        <f>VLOOKUP($F$452,Tabisr,3)</f>
        <v>207.75</v>
      </c>
      <c r="N444" s="100">
        <v>419.485408</v>
      </c>
      <c r="O444" s="61">
        <v>0</v>
      </c>
      <c r="P444" s="188">
        <v>0</v>
      </c>
      <c r="Q444" s="155">
        <v>0</v>
      </c>
      <c r="R444" s="155">
        <v>0</v>
      </c>
      <c r="S444" s="114">
        <v>0</v>
      </c>
      <c r="T444" s="50">
        <v>5463.772092</v>
      </c>
      <c r="U444" s="104">
        <v>5063.772092</v>
      </c>
    </row>
    <row r="445" spans="1:21">
      <c r="A445" s="52">
        <v>284</v>
      </c>
      <c r="B445" s="53" t="s">
        <v>404</v>
      </c>
      <c r="C445" s="189" t="s">
        <v>399</v>
      </c>
      <c r="D445" s="48">
        <v>15</v>
      </c>
      <c r="E445" s="187">
        <v>365.5505</v>
      </c>
      <c r="F445" s="188">
        <f t="shared" si="66"/>
        <v>5483.2575</v>
      </c>
      <c r="G445" s="188">
        <v>400</v>
      </c>
      <c r="H445" s="188"/>
      <c r="I445" s="96">
        <f>VLOOKUP($F$445,Tabisr,1)</f>
        <v>3537.16</v>
      </c>
      <c r="J445" s="162">
        <f t="shared" si="67"/>
        <v>1946.0975</v>
      </c>
      <c r="K445" s="163">
        <f>VLOOKUP($F$445,Tabisr,4)</f>
        <v>0.1088</v>
      </c>
      <c r="L445" s="96">
        <f t="shared" si="68"/>
        <v>211.735408</v>
      </c>
      <c r="M445" s="96">
        <f>VLOOKUP($F$445,Tabisr,3)</f>
        <v>207.75</v>
      </c>
      <c r="N445" s="164">
        <v>419.485408</v>
      </c>
      <c r="O445" s="96">
        <v>0</v>
      </c>
      <c r="P445" s="188">
        <v>0</v>
      </c>
      <c r="Q445" s="155">
        <v>0</v>
      </c>
      <c r="R445" s="155">
        <v>0</v>
      </c>
      <c r="S445" s="188">
        <v>0</v>
      </c>
      <c r="T445" s="57">
        <v>5463.772092</v>
      </c>
      <c r="U445" s="162">
        <v>5063.772092</v>
      </c>
    </row>
    <row r="446" spans="1:21">
      <c r="A446" s="52">
        <v>217</v>
      </c>
      <c r="B446" s="190" t="s">
        <v>405</v>
      </c>
      <c r="C446" s="189" t="s">
        <v>116</v>
      </c>
      <c r="D446" s="48">
        <v>15</v>
      </c>
      <c r="E446" s="187">
        <v>365.5505</v>
      </c>
      <c r="F446" s="188">
        <f t="shared" si="66"/>
        <v>5483.2575</v>
      </c>
      <c r="G446" s="188">
        <v>400</v>
      </c>
      <c r="H446" s="188"/>
      <c r="I446" s="96">
        <f>VLOOKUP($F$446,Tabisr,1)</f>
        <v>3537.16</v>
      </c>
      <c r="J446" s="162">
        <f t="shared" si="67"/>
        <v>1946.0975</v>
      </c>
      <c r="K446" s="163">
        <f>VLOOKUP($F$446,Tabisr,4)</f>
        <v>0.1088</v>
      </c>
      <c r="L446" s="96">
        <f t="shared" si="68"/>
        <v>211.735408</v>
      </c>
      <c r="M446" s="96">
        <f>VLOOKUP($F$446,Tabisr,3)</f>
        <v>207.75</v>
      </c>
      <c r="N446" s="164">
        <v>419.485408</v>
      </c>
      <c r="O446" s="96">
        <v>0</v>
      </c>
      <c r="P446" s="188">
        <v>0</v>
      </c>
      <c r="Q446" s="155">
        <v>0</v>
      </c>
      <c r="R446" s="155">
        <v>0</v>
      </c>
      <c r="S446" s="188">
        <v>0</v>
      </c>
      <c r="T446" s="57">
        <v>3743.772092</v>
      </c>
      <c r="U446" s="162">
        <v>3343.772092</v>
      </c>
    </row>
    <row r="447" spans="1:21">
      <c r="A447" s="52">
        <v>218</v>
      </c>
      <c r="B447" s="53" t="s">
        <v>406</v>
      </c>
      <c r="C447" s="170" t="s">
        <v>116</v>
      </c>
      <c r="D447" s="48">
        <v>15</v>
      </c>
      <c r="E447" s="187">
        <v>365.5505</v>
      </c>
      <c r="F447" s="188">
        <f t="shared" si="66"/>
        <v>5483.2575</v>
      </c>
      <c r="G447" s="188">
        <v>400</v>
      </c>
      <c r="H447" s="188"/>
      <c r="I447" s="96">
        <f>VLOOKUP($F$447,Tabisr,1)</f>
        <v>3537.16</v>
      </c>
      <c r="J447" s="162">
        <f t="shared" si="67"/>
        <v>1946.0975</v>
      </c>
      <c r="K447" s="163">
        <f>VLOOKUP($F$447,Tabisr,4)</f>
        <v>0.1088</v>
      </c>
      <c r="L447" s="96">
        <f t="shared" si="68"/>
        <v>211.735408</v>
      </c>
      <c r="M447" s="96">
        <f>VLOOKUP($F$447,Tabisr,3)</f>
        <v>207.75</v>
      </c>
      <c r="N447" s="164">
        <v>419.485408</v>
      </c>
      <c r="O447" s="96">
        <v>0</v>
      </c>
      <c r="P447" s="188">
        <v>0</v>
      </c>
      <c r="Q447" s="155">
        <v>0</v>
      </c>
      <c r="R447" s="155">
        <v>0</v>
      </c>
      <c r="S447" s="188">
        <v>0</v>
      </c>
      <c r="T447" s="57">
        <v>5463.772092</v>
      </c>
      <c r="U447" s="162">
        <v>5063.772092</v>
      </c>
    </row>
    <row r="448" spans="1:21">
      <c r="A448" s="52">
        <v>219</v>
      </c>
      <c r="B448" s="53" t="s">
        <v>407</v>
      </c>
      <c r="C448" s="170" t="s">
        <v>408</v>
      </c>
      <c r="D448" s="48">
        <v>15</v>
      </c>
      <c r="E448" s="187">
        <v>477.0545</v>
      </c>
      <c r="F448" s="188">
        <f t="shared" si="66"/>
        <v>7155.8175</v>
      </c>
      <c r="G448" s="188">
        <v>400</v>
      </c>
      <c r="H448" s="188"/>
      <c r="I448" s="96">
        <f>VLOOKUP($F$448,Tabisr,1)</f>
        <v>6216.16</v>
      </c>
      <c r="J448" s="162">
        <f t="shared" si="67"/>
        <v>939.6575</v>
      </c>
      <c r="K448" s="163">
        <f>VLOOKUP($F$448,Tabisr,4)</f>
        <v>0.16</v>
      </c>
      <c r="L448" s="96">
        <f t="shared" si="68"/>
        <v>150.3452</v>
      </c>
      <c r="M448" s="96">
        <f>VLOOKUP($F$448,Tabisr,3)</f>
        <v>499.2</v>
      </c>
      <c r="N448" s="164">
        <v>649.5452</v>
      </c>
      <c r="O448" s="96">
        <v>0</v>
      </c>
      <c r="P448" s="188">
        <v>0</v>
      </c>
      <c r="Q448" s="155">
        <v>0</v>
      </c>
      <c r="R448" s="155">
        <v>0</v>
      </c>
      <c r="S448" s="188">
        <v>0</v>
      </c>
      <c r="T448" s="57">
        <v>5756.2723</v>
      </c>
      <c r="U448" s="162">
        <v>5356.2723</v>
      </c>
    </row>
    <row r="449" spans="1:21">
      <c r="A449" s="52">
        <v>220</v>
      </c>
      <c r="B449" s="53" t="s">
        <v>409</v>
      </c>
      <c r="C449" s="170" t="s">
        <v>410</v>
      </c>
      <c r="D449" s="48">
        <v>15</v>
      </c>
      <c r="E449" s="187">
        <v>461.91</v>
      </c>
      <c r="F449" s="188">
        <f t="shared" si="66"/>
        <v>6928.65</v>
      </c>
      <c r="G449" s="188">
        <v>400</v>
      </c>
      <c r="H449" s="188"/>
      <c r="I449" s="96">
        <f>VLOOKUP($F$449,Tabisr,1)</f>
        <v>6216.16</v>
      </c>
      <c r="J449" s="162">
        <f t="shared" si="67"/>
        <v>712.490000000001</v>
      </c>
      <c r="K449" s="163">
        <f>VLOOKUP($F$449,Tabisr,4)</f>
        <v>0.16</v>
      </c>
      <c r="L449" s="96">
        <f t="shared" si="68"/>
        <v>113.9984</v>
      </c>
      <c r="M449" s="96">
        <f>VLOOKUP($F$449,Tabisr,3)</f>
        <v>499.2</v>
      </c>
      <c r="N449" s="164">
        <v>613.1984</v>
      </c>
      <c r="O449" s="96">
        <v>0</v>
      </c>
      <c r="P449" s="188">
        <v>0</v>
      </c>
      <c r="Q449" s="155">
        <v>0</v>
      </c>
      <c r="R449" s="155">
        <v>0</v>
      </c>
      <c r="S449" s="188">
        <v>0</v>
      </c>
      <c r="T449" s="57">
        <v>3865.4516</v>
      </c>
      <c r="U449" s="162">
        <v>3465.4516</v>
      </c>
    </row>
    <row r="450" spans="1:21">
      <c r="A450" s="45">
        <v>350</v>
      </c>
      <c r="B450" s="46" t="s">
        <v>411</v>
      </c>
      <c r="C450" s="84" t="s">
        <v>116</v>
      </c>
      <c r="D450" s="48">
        <v>15</v>
      </c>
      <c r="E450" s="186">
        <v>365.5505</v>
      </c>
      <c r="F450" s="114">
        <f t="shared" si="66"/>
        <v>5483.2575</v>
      </c>
      <c r="G450" s="114">
        <v>400</v>
      </c>
      <c r="H450" s="114"/>
      <c r="I450" s="61">
        <f>VLOOKUP($F$450,Tabisr,1)</f>
        <v>3537.16</v>
      </c>
      <c r="J450" s="104">
        <f t="shared" si="67"/>
        <v>1946.0975</v>
      </c>
      <c r="K450" s="98">
        <f>VLOOKUP($F$450,Tabisr,4)</f>
        <v>0.1088</v>
      </c>
      <c r="L450" s="61">
        <f t="shared" si="68"/>
        <v>211.735408</v>
      </c>
      <c r="M450" s="61">
        <f>VLOOKUP($F$450,Tabisr,3)</f>
        <v>207.75</v>
      </c>
      <c r="N450" s="100">
        <v>419.485408</v>
      </c>
      <c r="O450" s="61"/>
      <c r="P450" s="188">
        <v>0</v>
      </c>
      <c r="Q450" s="155">
        <v>0</v>
      </c>
      <c r="R450" s="155">
        <v>0</v>
      </c>
      <c r="S450" s="114">
        <v>0</v>
      </c>
      <c r="T450" s="50">
        <v>5463.772092</v>
      </c>
      <c r="U450" s="104">
        <v>5063.772092</v>
      </c>
    </row>
    <row r="451" spans="1:21">
      <c r="A451" s="52">
        <v>222</v>
      </c>
      <c r="B451" s="46" t="s">
        <v>412</v>
      </c>
      <c r="C451" s="84" t="s">
        <v>399</v>
      </c>
      <c r="D451" s="48">
        <v>6</v>
      </c>
      <c r="E451" s="186">
        <v>365.5505</v>
      </c>
      <c r="F451" s="114">
        <f t="shared" si="66"/>
        <v>2193.303</v>
      </c>
      <c r="G451" s="114">
        <v>160</v>
      </c>
      <c r="H451" s="114"/>
      <c r="I451" s="61">
        <f>VLOOKUP($F$451,Tabisr,1)</f>
        <v>416.71</v>
      </c>
      <c r="J451" s="104">
        <f t="shared" si="67"/>
        <v>1776.593</v>
      </c>
      <c r="K451" s="98">
        <f>VLOOKUP($F$451,Tabisr,4)</f>
        <v>0.064</v>
      </c>
      <c r="L451" s="61">
        <f t="shared" si="68"/>
        <v>113.701952</v>
      </c>
      <c r="M451" s="61">
        <f>VLOOKUP($F$451,Tabisr,3)</f>
        <v>7.95</v>
      </c>
      <c r="N451" s="100">
        <v>121.651952</v>
      </c>
      <c r="O451" s="61"/>
      <c r="P451" s="188">
        <v>0</v>
      </c>
      <c r="Q451" s="155">
        <v>0</v>
      </c>
      <c r="R451" s="155">
        <v>0</v>
      </c>
      <c r="S451" s="114">
        <v>0</v>
      </c>
      <c r="T451" s="50">
        <v>581.651048</v>
      </c>
      <c r="U451" s="104">
        <v>421.651048</v>
      </c>
    </row>
    <row r="452" spans="1:21">
      <c r="A452" s="52">
        <v>291</v>
      </c>
      <c r="B452" s="53" t="s">
        <v>413</v>
      </c>
      <c r="C452" s="170" t="s">
        <v>399</v>
      </c>
      <c r="D452" s="55">
        <v>15</v>
      </c>
      <c r="E452" s="187">
        <v>365.5505</v>
      </c>
      <c r="F452" s="188">
        <f t="shared" si="66"/>
        <v>5483.2575</v>
      </c>
      <c r="G452" s="188">
        <v>400</v>
      </c>
      <c r="H452" s="188"/>
      <c r="I452" s="96">
        <f>VLOOKUP($F$452,Tabisr,1)</f>
        <v>3537.16</v>
      </c>
      <c r="J452" s="162">
        <f t="shared" si="67"/>
        <v>1946.0975</v>
      </c>
      <c r="K452" s="163">
        <f>VLOOKUP($F$452,Tabisr,4)</f>
        <v>0.1088</v>
      </c>
      <c r="L452" s="96">
        <f t="shared" si="68"/>
        <v>211.735408</v>
      </c>
      <c r="M452" s="96">
        <f>VLOOKUP($F$452,Tabisr,3)</f>
        <v>207.75</v>
      </c>
      <c r="N452" s="100">
        <v>419.485408</v>
      </c>
      <c r="O452" s="96">
        <v>0</v>
      </c>
      <c r="P452" s="188">
        <v>0</v>
      </c>
      <c r="Q452" s="155">
        <v>0</v>
      </c>
      <c r="R452" s="155">
        <v>0</v>
      </c>
      <c r="S452" s="188">
        <v>0</v>
      </c>
      <c r="T452" s="57">
        <v>5463.772092</v>
      </c>
      <c r="U452" s="162">
        <v>5063.772092</v>
      </c>
    </row>
    <row r="453" spans="1:21">
      <c r="A453" s="45">
        <v>350</v>
      </c>
      <c r="B453" s="46" t="s">
        <v>414</v>
      </c>
      <c r="C453" s="84" t="s">
        <v>116</v>
      </c>
      <c r="D453" s="48">
        <v>15</v>
      </c>
      <c r="E453" s="192">
        <v>365.5505</v>
      </c>
      <c r="F453" s="114">
        <f t="shared" si="66"/>
        <v>5483.2575</v>
      </c>
      <c r="G453" s="114">
        <v>400</v>
      </c>
      <c r="H453" s="61"/>
      <c r="I453" s="61">
        <f>VLOOKUP($F$453,Tabisr,1)</f>
        <v>3537.16</v>
      </c>
      <c r="J453" s="104">
        <f t="shared" si="67"/>
        <v>1946.0975</v>
      </c>
      <c r="K453" s="98">
        <f>VLOOKUP($F$453,Tabisr,4)</f>
        <v>0.1088</v>
      </c>
      <c r="L453" s="61">
        <f t="shared" si="68"/>
        <v>211.735408</v>
      </c>
      <c r="M453" s="61">
        <f>VLOOKUP($F$453,Tabisr,3)</f>
        <v>207.75</v>
      </c>
      <c r="N453" s="100">
        <v>419.485408</v>
      </c>
      <c r="O453" s="61">
        <v>0</v>
      </c>
      <c r="P453" s="188">
        <v>0</v>
      </c>
      <c r="Q453" s="155">
        <v>0</v>
      </c>
      <c r="R453" s="155">
        <v>0</v>
      </c>
      <c r="S453" s="114">
        <v>0</v>
      </c>
      <c r="T453" s="50">
        <v>5463.772092</v>
      </c>
      <c r="U453" s="104">
        <v>5063.772092</v>
      </c>
    </row>
    <row r="454" spans="1:21">
      <c r="A454" s="52">
        <v>357</v>
      </c>
      <c r="B454" s="53" t="s">
        <v>415</v>
      </c>
      <c r="C454" s="170" t="s">
        <v>116</v>
      </c>
      <c r="D454" s="55">
        <v>15</v>
      </c>
      <c r="E454" s="193">
        <v>365.5505</v>
      </c>
      <c r="F454" s="188">
        <f t="shared" si="66"/>
        <v>5483.2575</v>
      </c>
      <c r="G454" s="188">
        <v>400</v>
      </c>
      <c r="H454" s="188"/>
      <c r="I454" s="96">
        <f>VLOOKUP($F$454,Tabisr,1)</f>
        <v>3537.16</v>
      </c>
      <c r="J454" s="162">
        <f t="shared" si="67"/>
        <v>1946.0975</v>
      </c>
      <c r="K454" s="163">
        <f>VLOOKUP($F$454,Tabisr,4)</f>
        <v>0.1088</v>
      </c>
      <c r="L454" s="96">
        <f t="shared" si="68"/>
        <v>211.735408</v>
      </c>
      <c r="M454" s="96">
        <f>VLOOKUP($F$454,Tabisr,3)</f>
        <v>207.75</v>
      </c>
      <c r="N454" s="164">
        <v>419.485408</v>
      </c>
      <c r="O454" s="96">
        <v>0</v>
      </c>
      <c r="P454" s="188">
        <v>0</v>
      </c>
      <c r="Q454" s="155">
        <v>0</v>
      </c>
      <c r="R454" s="155">
        <v>0</v>
      </c>
      <c r="S454" s="188">
        <v>0</v>
      </c>
      <c r="T454" s="57">
        <v>5463.772092</v>
      </c>
      <c r="U454" s="162">
        <v>5063.772092</v>
      </c>
    </row>
    <row r="455" spans="1:21">
      <c r="A455" s="45">
        <v>345</v>
      </c>
      <c r="B455" s="46" t="s">
        <v>416</v>
      </c>
      <c r="C455" s="84" t="s">
        <v>399</v>
      </c>
      <c r="D455" s="55">
        <v>15</v>
      </c>
      <c r="E455" s="192">
        <v>365.5505</v>
      </c>
      <c r="F455" s="114">
        <f t="shared" si="66"/>
        <v>5483.2575</v>
      </c>
      <c r="G455" s="114">
        <v>400</v>
      </c>
      <c r="H455" s="61"/>
      <c r="I455" s="61">
        <f>VLOOKUP($F$455,Tabisr,1)</f>
        <v>3537.16</v>
      </c>
      <c r="J455" s="104">
        <f t="shared" si="67"/>
        <v>1946.0975</v>
      </c>
      <c r="K455" s="98">
        <f>VLOOKUP($F$455,Tabisr,4)</f>
        <v>0.1088</v>
      </c>
      <c r="L455" s="61">
        <f t="shared" si="68"/>
        <v>211.735408</v>
      </c>
      <c r="M455" s="61">
        <f>VLOOKUP($F$455,Tabisr,3)</f>
        <v>207.75</v>
      </c>
      <c r="N455" s="100">
        <v>419.485408</v>
      </c>
      <c r="O455" s="61">
        <v>0</v>
      </c>
      <c r="P455" s="188">
        <v>0</v>
      </c>
      <c r="Q455" s="155">
        <v>0</v>
      </c>
      <c r="R455" s="155">
        <v>0</v>
      </c>
      <c r="S455" s="114">
        <v>0</v>
      </c>
      <c r="T455" s="50">
        <v>5463.772092</v>
      </c>
      <c r="U455" s="104">
        <v>5063.772092</v>
      </c>
    </row>
    <row r="456" spans="1:21">
      <c r="A456" s="45">
        <v>301</v>
      </c>
      <c r="B456" s="46" t="s">
        <v>417</v>
      </c>
      <c r="C456" s="84" t="s">
        <v>408</v>
      </c>
      <c r="D456" s="55">
        <v>15</v>
      </c>
      <c r="E456" s="192">
        <v>365.5505</v>
      </c>
      <c r="F456" s="114">
        <f t="shared" si="66"/>
        <v>5483.2575</v>
      </c>
      <c r="G456" s="114">
        <v>400</v>
      </c>
      <c r="H456" s="114"/>
      <c r="I456" s="61">
        <f>VLOOKUP($F$456,Tabisr,1)</f>
        <v>3537.16</v>
      </c>
      <c r="J456" s="104">
        <f t="shared" si="67"/>
        <v>1946.0975</v>
      </c>
      <c r="K456" s="98">
        <f>VLOOKUP($F$456,Tabisr,4)</f>
        <v>0.1088</v>
      </c>
      <c r="L456" s="61">
        <f t="shared" si="68"/>
        <v>211.735408</v>
      </c>
      <c r="M456" s="61">
        <f>VLOOKUP($F$456,Tabisr,3)</f>
        <v>207.75</v>
      </c>
      <c r="N456" s="100">
        <v>419.485408</v>
      </c>
      <c r="O456" s="61">
        <v>0</v>
      </c>
      <c r="P456" s="188">
        <v>0</v>
      </c>
      <c r="Q456" s="155">
        <v>0</v>
      </c>
      <c r="R456" s="155">
        <v>0</v>
      </c>
      <c r="S456" s="114">
        <v>0</v>
      </c>
      <c r="T456" s="50">
        <v>3813.772092</v>
      </c>
      <c r="U456" s="104">
        <v>3413.772092</v>
      </c>
    </row>
    <row r="457" spans="1:21">
      <c r="A457" s="45">
        <v>16</v>
      </c>
      <c r="B457" s="46" t="s">
        <v>418</v>
      </c>
      <c r="C457" s="170" t="s">
        <v>399</v>
      </c>
      <c r="D457" s="55">
        <v>15</v>
      </c>
      <c r="E457" s="192">
        <v>461.91</v>
      </c>
      <c r="F457" s="114">
        <f t="shared" si="66"/>
        <v>6928.65</v>
      </c>
      <c r="G457" s="114">
        <v>400</v>
      </c>
      <c r="H457" s="61"/>
      <c r="I457" s="61">
        <f>VLOOKUP($F$457,Tabisr,1)</f>
        <v>6216.16</v>
      </c>
      <c r="J457" s="104">
        <f t="shared" si="67"/>
        <v>712.490000000001</v>
      </c>
      <c r="K457" s="98">
        <f>VLOOKUP($F$457,Tabisr,4)</f>
        <v>0.16</v>
      </c>
      <c r="L457" s="61">
        <f t="shared" si="68"/>
        <v>113.9984</v>
      </c>
      <c r="M457" s="61">
        <f>VLOOKUP($F$457,Tabisr,3)</f>
        <v>499.2</v>
      </c>
      <c r="N457" s="100">
        <v>613.1984</v>
      </c>
      <c r="O457" s="61">
        <v>0</v>
      </c>
      <c r="P457" s="188">
        <v>0</v>
      </c>
      <c r="Q457" s="155">
        <v>0</v>
      </c>
      <c r="R457" s="155">
        <v>0</v>
      </c>
      <c r="S457" s="114">
        <v>0</v>
      </c>
      <c r="T457" s="50">
        <v>6335.4516</v>
      </c>
      <c r="U457" s="104">
        <v>5935.4516</v>
      </c>
    </row>
    <row r="458" spans="1:21">
      <c r="A458" s="45">
        <v>314</v>
      </c>
      <c r="B458" s="46" t="s">
        <v>419</v>
      </c>
      <c r="C458" s="84" t="s">
        <v>116</v>
      </c>
      <c r="D458" s="55">
        <v>15</v>
      </c>
      <c r="E458" s="192">
        <v>365.5505</v>
      </c>
      <c r="F458" s="114">
        <f t="shared" si="66"/>
        <v>5483.2575</v>
      </c>
      <c r="G458" s="114">
        <v>400</v>
      </c>
      <c r="H458" s="61"/>
      <c r="I458" s="61">
        <f>VLOOKUP($F$458,Tabisr,1)</f>
        <v>3537.16</v>
      </c>
      <c r="J458" s="104">
        <f t="shared" si="67"/>
        <v>1946.0975</v>
      </c>
      <c r="K458" s="98">
        <f>VLOOKUP($F$458,Tabisr,4)</f>
        <v>0.1088</v>
      </c>
      <c r="L458" s="61">
        <f t="shared" si="68"/>
        <v>211.735408</v>
      </c>
      <c r="M458" s="61">
        <f>VLOOKUP($F$458,Tabisr,3)</f>
        <v>207.75</v>
      </c>
      <c r="N458" s="100">
        <v>419.485408</v>
      </c>
      <c r="O458" s="61">
        <v>0</v>
      </c>
      <c r="P458" s="188">
        <v>0</v>
      </c>
      <c r="Q458" s="155">
        <v>0</v>
      </c>
      <c r="R458" s="155">
        <v>0</v>
      </c>
      <c r="S458" s="114">
        <v>0</v>
      </c>
      <c r="T458" s="50">
        <v>3363.772092</v>
      </c>
      <c r="U458" s="104">
        <v>2963.772092</v>
      </c>
    </row>
    <row r="459" spans="1:21">
      <c r="A459" s="45">
        <v>225</v>
      </c>
      <c r="B459" s="46" t="s">
        <v>420</v>
      </c>
      <c r="C459" s="84" t="s">
        <v>421</v>
      </c>
      <c r="D459" s="48">
        <v>15</v>
      </c>
      <c r="E459" s="192">
        <v>365.5505</v>
      </c>
      <c r="F459" s="114">
        <f t="shared" si="66"/>
        <v>5483.2575</v>
      </c>
      <c r="G459" s="114">
        <v>400</v>
      </c>
      <c r="H459" s="114"/>
      <c r="I459" s="61">
        <f>VLOOKUP($F$459,Tabisr,1)</f>
        <v>3537.16</v>
      </c>
      <c r="J459" s="104">
        <f t="shared" si="67"/>
        <v>1946.0975</v>
      </c>
      <c r="K459" s="98">
        <f>VLOOKUP($F$459,Tabisr,4)</f>
        <v>0.1088</v>
      </c>
      <c r="L459" s="61">
        <f t="shared" si="68"/>
        <v>211.735408</v>
      </c>
      <c r="M459" s="61">
        <f>VLOOKUP($F$459,Tabisr,3)</f>
        <v>207.75</v>
      </c>
      <c r="N459" s="100">
        <v>419.485408</v>
      </c>
      <c r="O459" s="61">
        <v>0</v>
      </c>
      <c r="P459" s="188">
        <v>0</v>
      </c>
      <c r="Q459" s="155">
        <v>0</v>
      </c>
      <c r="R459" s="155">
        <v>0</v>
      </c>
      <c r="S459" s="114">
        <v>0</v>
      </c>
      <c r="T459" s="50">
        <v>4563.772092</v>
      </c>
      <c r="U459" s="104">
        <v>4163.772092</v>
      </c>
    </row>
    <row r="460" spans="1:21">
      <c r="A460" s="52">
        <v>226</v>
      </c>
      <c r="B460" s="53" t="s">
        <v>422</v>
      </c>
      <c r="C460" s="170" t="s">
        <v>408</v>
      </c>
      <c r="D460" s="55">
        <v>15</v>
      </c>
      <c r="E460" s="187">
        <v>477.0545</v>
      </c>
      <c r="F460" s="188">
        <f t="shared" si="66"/>
        <v>7155.8175</v>
      </c>
      <c r="G460" s="188">
        <v>400</v>
      </c>
      <c r="H460" s="188"/>
      <c r="I460" s="96">
        <f>VLOOKUP($F$460,Tabisr,1)</f>
        <v>6216.16</v>
      </c>
      <c r="J460" s="162">
        <f t="shared" si="67"/>
        <v>939.6575</v>
      </c>
      <c r="K460" s="163">
        <f>VLOOKUP($F$460,Tabisr,4)</f>
        <v>0.16</v>
      </c>
      <c r="L460" s="96">
        <f t="shared" si="68"/>
        <v>150.3452</v>
      </c>
      <c r="M460" s="96">
        <f>VLOOKUP($F$460,Tabisr,3)</f>
        <v>499.2</v>
      </c>
      <c r="N460" s="164">
        <v>649.5452</v>
      </c>
      <c r="O460" s="96">
        <v>0</v>
      </c>
      <c r="P460" s="188">
        <v>0</v>
      </c>
      <c r="Q460" s="155">
        <v>0</v>
      </c>
      <c r="R460" s="155">
        <v>0</v>
      </c>
      <c r="S460" s="96">
        <v>0</v>
      </c>
      <c r="T460" s="57">
        <v>6906.2723</v>
      </c>
      <c r="U460" s="162">
        <v>6506.2723</v>
      </c>
    </row>
    <row r="461" spans="1:21">
      <c r="A461" s="52">
        <v>227</v>
      </c>
      <c r="B461" s="53" t="s">
        <v>423</v>
      </c>
      <c r="C461" s="170" t="s">
        <v>402</v>
      </c>
      <c r="D461" s="55">
        <v>15</v>
      </c>
      <c r="E461" s="187">
        <v>549.9875</v>
      </c>
      <c r="F461" s="188">
        <f t="shared" si="66"/>
        <v>8249.8125</v>
      </c>
      <c r="G461" s="188">
        <v>400</v>
      </c>
      <c r="H461" s="188"/>
      <c r="I461" s="96">
        <f>VLOOKUP($F$461,Tabisr,1)</f>
        <v>7225.96</v>
      </c>
      <c r="J461" s="162">
        <f t="shared" si="67"/>
        <v>1023.8525</v>
      </c>
      <c r="K461" s="163">
        <f>VLOOKUP($F$461,Tabisr,4)</f>
        <v>0.1792</v>
      </c>
      <c r="L461" s="96">
        <f t="shared" si="68"/>
        <v>183.474368</v>
      </c>
      <c r="M461" s="96">
        <f>VLOOKUP($F$461,Tabisr,3)</f>
        <v>660.75</v>
      </c>
      <c r="N461" s="164">
        <v>844.224368</v>
      </c>
      <c r="O461" s="96">
        <v>0</v>
      </c>
      <c r="P461" s="188">
        <v>0</v>
      </c>
      <c r="Q461" s="155">
        <v>0</v>
      </c>
      <c r="R461" s="155">
        <v>0</v>
      </c>
      <c r="S461" s="96">
        <v>0</v>
      </c>
      <c r="T461" s="57">
        <v>5050.588132</v>
      </c>
      <c r="U461" s="162">
        <v>4650.588132</v>
      </c>
    </row>
    <row r="462" spans="1:21">
      <c r="A462" s="52">
        <v>228</v>
      </c>
      <c r="B462" s="53" t="s">
        <v>424</v>
      </c>
      <c r="C462" s="170" t="s">
        <v>399</v>
      </c>
      <c r="D462" s="55">
        <v>15</v>
      </c>
      <c r="E462" s="187">
        <v>477.0545</v>
      </c>
      <c r="F462" s="188">
        <f t="shared" si="66"/>
        <v>7155.8175</v>
      </c>
      <c r="G462" s="188">
        <v>400</v>
      </c>
      <c r="H462" s="188"/>
      <c r="I462" s="96">
        <f>VLOOKUP($F$462,Tabisr,1)</f>
        <v>6216.16</v>
      </c>
      <c r="J462" s="162">
        <f t="shared" si="67"/>
        <v>939.6575</v>
      </c>
      <c r="K462" s="163">
        <f>VLOOKUP($F$462,Tabisr,4)</f>
        <v>0.16</v>
      </c>
      <c r="L462" s="96">
        <f t="shared" si="68"/>
        <v>150.3452</v>
      </c>
      <c r="M462" s="96">
        <f>VLOOKUP($F$462,Tabisr,3)</f>
        <v>499.2</v>
      </c>
      <c r="N462" s="164">
        <v>649.5452</v>
      </c>
      <c r="O462" s="96">
        <v>0</v>
      </c>
      <c r="P462" s="188">
        <v>0</v>
      </c>
      <c r="Q462" s="155">
        <v>0</v>
      </c>
      <c r="R462" s="155">
        <v>0</v>
      </c>
      <c r="S462" s="188">
        <v>0</v>
      </c>
      <c r="T462" s="57">
        <v>6906.2723</v>
      </c>
      <c r="U462" s="162">
        <v>6506.2723</v>
      </c>
    </row>
    <row r="463" spans="1:21">
      <c r="A463" s="45">
        <v>342</v>
      </c>
      <c r="B463" s="46" t="s">
        <v>425</v>
      </c>
      <c r="C463" s="170" t="s">
        <v>399</v>
      </c>
      <c r="D463" s="55">
        <v>15</v>
      </c>
      <c r="E463" s="186">
        <v>365.5505</v>
      </c>
      <c r="F463" s="188">
        <f t="shared" si="66"/>
        <v>5483.2575</v>
      </c>
      <c r="G463" s="188">
        <v>400</v>
      </c>
      <c r="H463" s="188"/>
      <c r="I463" s="96">
        <f>VLOOKUP($F$463,Tabisr,1)</f>
        <v>3537.16</v>
      </c>
      <c r="J463" s="162">
        <f t="shared" si="67"/>
        <v>1946.0975</v>
      </c>
      <c r="K463" s="163">
        <f>VLOOKUP($F$463,Tabisr,4)</f>
        <v>0.1088</v>
      </c>
      <c r="L463" s="96">
        <f t="shared" si="68"/>
        <v>211.735408</v>
      </c>
      <c r="M463" s="96">
        <f>VLOOKUP($F$463,Tabisr,3)</f>
        <v>207.75</v>
      </c>
      <c r="N463" s="164">
        <v>419.485408</v>
      </c>
      <c r="O463" s="96">
        <v>0</v>
      </c>
      <c r="P463" s="188">
        <v>0</v>
      </c>
      <c r="Q463" s="155">
        <v>0</v>
      </c>
      <c r="R463" s="155">
        <v>0</v>
      </c>
      <c r="S463" s="188">
        <v>0</v>
      </c>
      <c r="T463" s="57">
        <v>5463.772092</v>
      </c>
      <c r="U463" s="162">
        <v>5063.772092</v>
      </c>
    </row>
    <row r="464" spans="1:21">
      <c r="A464" s="45">
        <v>230</v>
      </c>
      <c r="B464" s="46" t="s">
        <v>426</v>
      </c>
      <c r="C464" s="84" t="s">
        <v>421</v>
      </c>
      <c r="D464" s="48">
        <v>15</v>
      </c>
      <c r="E464" s="186">
        <v>365.5505</v>
      </c>
      <c r="F464" s="114">
        <f t="shared" si="66"/>
        <v>5483.2575</v>
      </c>
      <c r="G464" s="114">
        <v>400</v>
      </c>
      <c r="H464" s="61"/>
      <c r="I464" s="61">
        <f>VLOOKUP($F$464,Tabisr,1)</f>
        <v>3537.16</v>
      </c>
      <c r="J464" s="104">
        <f t="shared" si="67"/>
        <v>1946.0975</v>
      </c>
      <c r="K464" s="98">
        <f>VLOOKUP($F$464,Tabisr,4)</f>
        <v>0.1088</v>
      </c>
      <c r="L464" s="61">
        <f t="shared" si="68"/>
        <v>211.735408</v>
      </c>
      <c r="M464" s="61">
        <f>VLOOKUP($F$464,Tabisr,3)</f>
        <v>207.75</v>
      </c>
      <c r="N464" s="100">
        <v>419.485408</v>
      </c>
      <c r="O464" s="61">
        <v>0</v>
      </c>
      <c r="P464" s="188">
        <v>0</v>
      </c>
      <c r="Q464" s="155">
        <v>0</v>
      </c>
      <c r="R464" s="155">
        <v>0</v>
      </c>
      <c r="S464" s="114">
        <v>0</v>
      </c>
      <c r="T464" s="50">
        <v>3983.772092</v>
      </c>
      <c r="U464" s="104">
        <v>3583.772092</v>
      </c>
    </row>
    <row r="465" spans="1:21">
      <c r="A465" s="45">
        <v>352</v>
      </c>
      <c r="B465" s="46" t="s">
        <v>427</v>
      </c>
      <c r="C465" s="84" t="s">
        <v>408</v>
      </c>
      <c r="D465" s="48">
        <v>15</v>
      </c>
      <c r="E465" s="186">
        <v>365.5505</v>
      </c>
      <c r="F465" s="114">
        <f t="shared" si="66"/>
        <v>5483.2575</v>
      </c>
      <c r="G465" s="114">
        <v>400</v>
      </c>
      <c r="H465" s="114"/>
      <c r="I465" s="61">
        <f>VLOOKUP($F$465,Tabisr,1)</f>
        <v>3537.16</v>
      </c>
      <c r="J465" s="104">
        <f t="shared" si="67"/>
        <v>1946.0975</v>
      </c>
      <c r="K465" s="98">
        <f>VLOOKUP($F$465,Tabisr,4)</f>
        <v>0.1088</v>
      </c>
      <c r="L465" s="61">
        <f t="shared" si="68"/>
        <v>211.735408</v>
      </c>
      <c r="M465" s="61">
        <f>VLOOKUP($F$465,Tabisr,3)</f>
        <v>207.75</v>
      </c>
      <c r="N465" s="100">
        <v>419.485408</v>
      </c>
      <c r="O465" s="61"/>
      <c r="P465" s="188">
        <v>0</v>
      </c>
      <c r="Q465" s="155">
        <v>0</v>
      </c>
      <c r="R465" s="155">
        <v>0</v>
      </c>
      <c r="S465" s="114">
        <v>0</v>
      </c>
      <c r="T465" s="57">
        <v>5463.772092</v>
      </c>
      <c r="U465" s="162">
        <v>5063.772092</v>
      </c>
    </row>
    <row r="466" spans="1:21">
      <c r="A466" s="52">
        <v>234</v>
      </c>
      <c r="B466" s="53" t="s">
        <v>428</v>
      </c>
      <c r="C466" s="170" t="s">
        <v>421</v>
      </c>
      <c r="D466" s="48">
        <v>15</v>
      </c>
      <c r="E466" s="187">
        <v>365.5505</v>
      </c>
      <c r="F466" s="188">
        <f t="shared" ref="F466:F478" si="69">D466*E466</f>
        <v>5483.2575</v>
      </c>
      <c r="G466" s="188">
        <v>400</v>
      </c>
      <c r="H466" s="188"/>
      <c r="I466" s="96">
        <f>VLOOKUP($F$466,Tabisr,1)</f>
        <v>3537.16</v>
      </c>
      <c r="J466" s="162">
        <f t="shared" ref="J466:J478" si="70">+F466-I466</f>
        <v>1946.0975</v>
      </c>
      <c r="K466" s="163">
        <f>VLOOKUP($F$466,Tabisr,4)</f>
        <v>0.1088</v>
      </c>
      <c r="L466" s="96">
        <f t="shared" ref="L466:L478" si="71">+J466*K466</f>
        <v>211.735408</v>
      </c>
      <c r="M466" s="96">
        <f>VLOOKUP($F$466,Tabisr,3)</f>
        <v>207.75</v>
      </c>
      <c r="N466" s="164">
        <v>419.485408</v>
      </c>
      <c r="O466" s="96">
        <v>0</v>
      </c>
      <c r="P466" s="188">
        <v>0</v>
      </c>
      <c r="Q466" s="155">
        <v>0</v>
      </c>
      <c r="R466" s="155">
        <v>0</v>
      </c>
      <c r="S466" s="188">
        <v>0</v>
      </c>
      <c r="T466" s="57">
        <v>4122.772092</v>
      </c>
      <c r="U466" s="162">
        <v>3722.772092</v>
      </c>
    </row>
    <row r="467" spans="1:21">
      <c r="A467" s="52">
        <v>235</v>
      </c>
      <c r="B467" s="53" t="s">
        <v>429</v>
      </c>
      <c r="C467" s="170" t="s">
        <v>116</v>
      </c>
      <c r="D467" s="48">
        <v>15</v>
      </c>
      <c r="E467" s="187">
        <v>365.5505</v>
      </c>
      <c r="F467" s="188">
        <f t="shared" si="69"/>
        <v>5483.2575</v>
      </c>
      <c r="G467" s="188">
        <v>400</v>
      </c>
      <c r="H467" s="188"/>
      <c r="I467" s="96">
        <f>VLOOKUP($F$467,Tabisr,1)</f>
        <v>3537.16</v>
      </c>
      <c r="J467" s="162">
        <f t="shared" si="70"/>
        <v>1946.0975</v>
      </c>
      <c r="K467" s="163">
        <f>VLOOKUP($F$467,Tabisr,4)</f>
        <v>0.1088</v>
      </c>
      <c r="L467" s="96">
        <f t="shared" si="71"/>
        <v>211.735408</v>
      </c>
      <c r="M467" s="96">
        <f>VLOOKUP($F$467,Tabisr,3)</f>
        <v>207.75</v>
      </c>
      <c r="N467" s="164">
        <v>419.485408</v>
      </c>
      <c r="O467" s="96">
        <v>0</v>
      </c>
      <c r="P467" s="188">
        <v>0</v>
      </c>
      <c r="Q467" s="155">
        <v>0</v>
      </c>
      <c r="R467" s="155">
        <v>0</v>
      </c>
      <c r="S467" s="188">
        <v>0</v>
      </c>
      <c r="T467" s="57">
        <v>4153.772092</v>
      </c>
      <c r="U467" s="162">
        <v>3753.772092</v>
      </c>
    </row>
    <row r="468" spans="1:21">
      <c r="A468" s="52">
        <v>236</v>
      </c>
      <c r="B468" s="53" t="s">
        <v>430</v>
      </c>
      <c r="C468" s="170" t="s">
        <v>421</v>
      </c>
      <c r="D468" s="48">
        <v>15</v>
      </c>
      <c r="E468" s="187">
        <v>365.5505</v>
      </c>
      <c r="F468" s="188">
        <f t="shared" si="69"/>
        <v>5483.2575</v>
      </c>
      <c r="G468" s="188">
        <v>400</v>
      </c>
      <c r="H468" s="188"/>
      <c r="I468" s="96">
        <f>VLOOKUP($F$468,Tabisr,1)</f>
        <v>3537.16</v>
      </c>
      <c r="J468" s="162">
        <f t="shared" si="70"/>
        <v>1946.0975</v>
      </c>
      <c r="K468" s="163">
        <f>VLOOKUP($F$468,Tabisr,4)</f>
        <v>0.1088</v>
      </c>
      <c r="L468" s="96">
        <f t="shared" si="71"/>
        <v>211.735408</v>
      </c>
      <c r="M468" s="96">
        <f>VLOOKUP($F$468,Tabisr,3)</f>
        <v>207.75</v>
      </c>
      <c r="N468" s="164">
        <v>419.485408</v>
      </c>
      <c r="O468" s="96">
        <v>0</v>
      </c>
      <c r="P468" s="188">
        <v>0</v>
      </c>
      <c r="Q468" s="155">
        <v>0</v>
      </c>
      <c r="R468" s="155">
        <v>0</v>
      </c>
      <c r="S468" s="188">
        <v>0</v>
      </c>
      <c r="T468" s="57">
        <v>5463.772092</v>
      </c>
      <c r="U468" s="162">
        <v>5063.772092</v>
      </c>
    </row>
    <row r="469" spans="1:21">
      <c r="A469" s="45">
        <v>237</v>
      </c>
      <c r="B469" s="46" t="s">
        <v>431</v>
      </c>
      <c r="C469" s="84" t="s">
        <v>421</v>
      </c>
      <c r="D469" s="48">
        <v>15</v>
      </c>
      <c r="E469" s="186">
        <v>365.5505</v>
      </c>
      <c r="F469" s="114">
        <f t="shared" si="69"/>
        <v>5483.2575</v>
      </c>
      <c r="G469" s="114">
        <v>400</v>
      </c>
      <c r="H469" s="114"/>
      <c r="I469" s="61">
        <f>VLOOKUP($F$469,Tabisr,1)</f>
        <v>3537.16</v>
      </c>
      <c r="J469" s="104">
        <f t="shared" si="70"/>
        <v>1946.0975</v>
      </c>
      <c r="K469" s="98">
        <f>VLOOKUP($F$469,Tabisr,4)</f>
        <v>0.1088</v>
      </c>
      <c r="L469" s="61">
        <f t="shared" si="71"/>
        <v>211.735408</v>
      </c>
      <c r="M469" s="61">
        <f>VLOOKUP($F$469,Tabisr,3)</f>
        <v>207.75</v>
      </c>
      <c r="N469" s="100">
        <v>419.485408</v>
      </c>
      <c r="O469" s="61">
        <v>0</v>
      </c>
      <c r="P469" s="188">
        <v>0</v>
      </c>
      <c r="Q469" s="155">
        <v>0</v>
      </c>
      <c r="R469" s="155">
        <v>0</v>
      </c>
      <c r="S469" s="114"/>
      <c r="T469" s="50">
        <v>4113.772092</v>
      </c>
      <c r="U469" s="104">
        <v>3713.772092</v>
      </c>
    </row>
    <row r="470" spans="1:21">
      <c r="A470" s="52">
        <v>238</v>
      </c>
      <c r="B470" s="53" t="s">
        <v>432</v>
      </c>
      <c r="C470" s="170" t="s">
        <v>421</v>
      </c>
      <c r="D470" s="48">
        <v>15</v>
      </c>
      <c r="E470" s="187">
        <v>365.5505</v>
      </c>
      <c r="F470" s="188">
        <f t="shared" si="69"/>
        <v>5483.2575</v>
      </c>
      <c r="G470" s="188">
        <v>400</v>
      </c>
      <c r="H470" s="188"/>
      <c r="I470" s="96">
        <f>VLOOKUP($F$470,Tabisr,1)</f>
        <v>3537.16</v>
      </c>
      <c r="J470" s="162">
        <f t="shared" si="70"/>
        <v>1946.0975</v>
      </c>
      <c r="K470" s="163">
        <f>VLOOKUP($F$470,Tabisr,4)</f>
        <v>0.1088</v>
      </c>
      <c r="L470" s="96">
        <f t="shared" si="71"/>
        <v>211.735408</v>
      </c>
      <c r="M470" s="96">
        <f>VLOOKUP($F$470,Tabisr,3)</f>
        <v>207.75</v>
      </c>
      <c r="N470" s="164">
        <v>419.485408</v>
      </c>
      <c r="O470" s="96">
        <v>0</v>
      </c>
      <c r="P470" s="188">
        <v>0</v>
      </c>
      <c r="Q470" s="155">
        <v>0</v>
      </c>
      <c r="R470" s="155">
        <v>0</v>
      </c>
      <c r="S470" s="188">
        <v>0</v>
      </c>
      <c r="T470" s="57">
        <v>5463.772092</v>
      </c>
      <c r="U470" s="162">
        <v>5063.772092</v>
      </c>
    </row>
    <row r="471" spans="1:21">
      <c r="A471" s="52">
        <v>239</v>
      </c>
      <c r="B471" s="53" t="s">
        <v>433</v>
      </c>
      <c r="C471" s="170" t="s">
        <v>421</v>
      </c>
      <c r="D471" s="48">
        <v>15</v>
      </c>
      <c r="E471" s="187">
        <v>365.5505</v>
      </c>
      <c r="F471" s="188">
        <f t="shared" si="69"/>
        <v>5483.2575</v>
      </c>
      <c r="G471" s="188">
        <v>400</v>
      </c>
      <c r="H471" s="188"/>
      <c r="I471" s="96">
        <f>VLOOKUP($F$471,Tabisr,1)</f>
        <v>3537.16</v>
      </c>
      <c r="J471" s="162">
        <f t="shared" si="70"/>
        <v>1946.0975</v>
      </c>
      <c r="K471" s="163">
        <f>VLOOKUP($F$471,Tabisr,4)</f>
        <v>0.1088</v>
      </c>
      <c r="L471" s="96">
        <f t="shared" si="71"/>
        <v>211.735408</v>
      </c>
      <c r="M471" s="96">
        <f>VLOOKUP($F$471,Tabisr,3)</f>
        <v>207.75</v>
      </c>
      <c r="N471" s="164">
        <v>419.485408</v>
      </c>
      <c r="O471" s="96">
        <v>0</v>
      </c>
      <c r="P471" s="188">
        <v>0</v>
      </c>
      <c r="Q471" s="155">
        <v>0</v>
      </c>
      <c r="R471" s="155">
        <v>0</v>
      </c>
      <c r="S471" s="188">
        <v>0</v>
      </c>
      <c r="T471" s="57">
        <v>5463.772092</v>
      </c>
      <c r="U471" s="162">
        <v>5063.772092</v>
      </c>
    </row>
    <row r="472" spans="1:21">
      <c r="A472" s="52">
        <v>240</v>
      </c>
      <c r="B472" s="53" t="s">
        <v>434</v>
      </c>
      <c r="C472" s="170" t="s">
        <v>410</v>
      </c>
      <c r="D472" s="48">
        <v>15</v>
      </c>
      <c r="E472" s="187">
        <v>461.909</v>
      </c>
      <c r="F472" s="188">
        <f t="shared" si="69"/>
        <v>6928.635</v>
      </c>
      <c r="G472" s="188">
        <v>400</v>
      </c>
      <c r="H472" s="188"/>
      <c r="I472" s="96">
        <f>VLOOKUP($F$472,Tabisr,1)</f>
        <v>6216.16</v>
      </c>
      <c r="J472" s="162">
        <f t="shared" si="70"/>
        <v>712.475</v>
      </c>
      <c r="K472" s="163">
        <f>VLOOKUP($F$472,Tabisr,4)</f>
        <v>0.16</v>
      </c>
      <c r="L472" s="96">
        <f t="shared" si="71"/>
        <v>113.996</v>
      </c>
      <c r="M472" s="96">
        <f>VLOOKUP($F$472,Tabisr,3)</f>
        <v>499.2</v>
      </c>
      <c r="N472" s="164">
        <v>613.196</v>
      </c>
      <c r="O472" s="96">
        <v>0</v>
      </c>
      <c r="P472" s="188">
        <v>0</v>
      </c>
      <c r="Q472" s="155">
        <v>0</v>
      </c>
      <c r="R472" s="155">
        <v>0</v>
      </c>
      <c r="S472" s="188">
        <v>0</v>
      </c>
      <c r="T472" s="57">
        <v>5715.439</v>
      </c>
      <c r="U472" s="162">
        <v>5315.439</v>
      </c>
    </row>
    <row r="473" ht="20.25" customHeight="1" spans="1:21">
      <c r="A473" s="52">
        <v>241</v>
      </c>
      <c r="B473" s="53" t="s">
        <v>435</v>
      </c>
      <c r="C473" s="170" t="s">
        <v>436</v>
      </c>
      <c r="D473" s="48">
        <v>15</v>
      </c>
      <c r="E473" s="187">
        <v>461.909</v>
      </c>
      <c r="F473" s="188">
        <f t="shared" si="69"/>
        <v>6928.635</v>
      </c>
      <c r="G473" s="188">
        <v>400</v>
      </c>
      <c r="H473" s="188"/>
      <c r="I473" s="96">
        <f>VLOOKUP($F$473,Tabisr,1)</f>
        <v>6216.16</v>
      </c>
      <c r="J473" s="162">
        <f t="shared" si="70"/>
        <v>712.475</v>
      </c>
      <c r="K473" s="163">
        <f>VLOOKUP($F$473,Tabisr,4)</f>
        <v>0.16</v>
      </c>
      <c r="L473" s="96">
        <f t="shared" si="71"/>
        <v>113.996</v>
      </c>
      <c r="M473" s="96">
        <f>VLOOKUP($F$473,Tabisr,3)</f>
        <v>499.2</v>
      </c>
      <c r="N473" s="164">
        <v>613.196</v>
      </c>
      <c r="O473" s="96">
        <v>0</v>
      </c>
      <c r="P473" s="188">
        <v>0</v>
      </c>
      <c r="Q473" s="155">
        <v>0</v>
      </c>
      <c r="R473" s="155">
        <v>0</v>
      </c>
      <c r="S473" s="188">
        <v>0</v>
      </c>
      <c r="T473" s="57">
        <v>4477.579</v>
      </c>
      <c r="U473" s="162">
        <v>4077.579</v>
      </c>
    </row>
    <row r="474" ht="28.5" customHeight="1" spans="1:21">
      <c r="A474" s="52">
        <v>242</v>
      </c>
      <c r="B474" s="53" t="s">
        <v>437</v>
      </c>
      <c r="C474" s="170" t="s">
        <v>438</v>
      </c>
      <c r="D474" s="48">
        <v>15</v>
      </c>
      <c r="E474" s="194">
        <v>303.094</v>
      </c>
      <c r="F474" s="188">
        <f t="shared" si="69"/>
        <v>4546.41</v>
      </c>
      <c r="G474" s="188">
        <v>400</v>
      </c>
      <c r="H474" s="188"/>
      <c r="I474" s="96">
        <f>VLOOKUP($F$474,Tabisr,1)</f>
        <v>3537.16</v>
      </c>
      <c r="J474" s="162">
        <f t="shared" si="70"/>
        <v>1009.25</v>
      </c>
      <c r="K474" s="163">
        <f>VLOOKUP($F$474,Tabisr,4)</f>
        <v>0.1088</v>
      </c>
      <c r="L474" s="96">
        <f t="shared" si="71"/>
        <v>109.8064</v>
      </c>
      <c r="M474" s="96">
        <f>VLOOKUP($F$474,Tabisr,3)</f>
        <v>207.75</v>
      </c>
      <c r="N474" s="164">
        <v>317.5564</v>
      </c>
      <c r="O474" s="96">
        <v>0</v>
      </c>
      <c r="P474" s="188">
        <v>0</v>
      </c>
      <c r="Q474" s="155">
        <v>0</v>
      </c>
      <c r="R474" s="155">
        <v>0</v>
      </c>
      <c r="S474" s="188">
        <v>0</v>
      </c>
      <c r="T474" s="57">
        <v>3228.8536</v>
      </c>
      <c r="U474" s="162">
        <v>2828.8536</v>
      </c>
    </row>
    <row r="475" s="22" customFormat="1" ht="21.75" customHeight="1" spans="1:21">
      <c r="A475" s="195">
        <v>243</v>
      </c>
      <c r="B475" s="53" t="s">
        <v>439</v>
      </c>
      <c r="C475" s="170" t="s">
        <v>440</v>
      </c>
      <c r="D475" s="48">
        <v>15</v>
      </c>
      <c r="E475" s="187">
        <v>365.5505</v>
      </c>
      <c r="F475" s="196">
        <f t="shared" si="69"/>
        <v>5483.2575</v>
      </c>
      <c r="G475" s="196">
        <v>400</v>
      </c>
      <c r="H475" s="196"/>
      <c r="I475" s="196">
        <f>VLOOKUP($F$475,Tabisr,1)</f>
        <v>3537.16</v>
      </c>
      <c r="J475" s="208">
        <f t="shared" si="70"/>
        <v>1946.0975</v>
      </c>
      <c r="K475" s="209">
        <f>VLOOKUP($F$475,Tabisr,4)</f>
        <v>0.1088</v>
      </c>
      <c r="L475" s="210">
        <f t="shared" si="71"/>
        <v>211.735408</v>
      </c>
      <c r="M475" s="210">
        <f>VLOOKUP($F$475,Tabisr,3)</f>
        <v>207.75</v>
      </c>
      <c r="N475" s="211">
        <v>419.485408</v>
      </c>
      <c r="O475" s="210">
        <v>0</v>
      </c>
      <c r="P475" s="188">
        <v>0</v>
      </c>
      <c r="Q475" s="155">
        <v>0</v>
      </c>
      <c r="R475" s="155">
        <v>0</v>
      </c>
      <c r="S475" s="215">
        <v>0</v>
      </c>
      <c r="T475" s="57">
        <v>5463.772092</v>
      </c>
      <c r="U475" s="162">
        <v>5063.772092</v>
      </c>
    </row>
    <row r="476" s="22" customFormat="1" ht="33.75" spans="1:21">
      <c r="A476" s="197">
        <v>244</v>
      </c>
      <c r="B476" s="81" t="s">
        <v>441</v>
      </c>
      <c r="C476" s="64" t="s">
        <v>440</v>
      </c>
      <c r="D476" s="48">
        <v>15</v>
      </c>
      <c r="E476" s="185">
        <v>365.5505</v>
      </c>
      <c r="F476" s="155">
        <f t="shared" si="69"/>
        <v>5483.2575</v>
      </c>
      <c r="G476" s="155">
        <v>400</v>
      </c>
      <c r="H476" s="155"/>
      <c r="I476" s="152">
        <f>VLOOKUP($F$476,Tabisr,1)</f>
        <v>3537.16</v>
      </c>
      <c r="J476" s="155">
        <f t="shared" si="70"/>
        <v>1946.0975</v>
      </c>
      <c r="K476" s="165">
        <f>VLOOKUP($F$476,Tabisr,4)</f>
        <v>0.1088</v>
      </c>
      <c r="L476" s="152">
        <f t="shared" si="71"/>
        <v>211.735408</v>
      </c>
      <c r="M476" s="152">
        <f>VLOOKUP($F$476,Tabisr,3)</f>
        <v>207.75</v>
      </c>
      <c r="N476" s="212">
        <v>419.485408</v>
      </c>
      <c r="O476" s="152">
        <v>0</v>
      </c>
      <c r="P476" s="188">
        <v>0</v>
      </c>
      <c r="Q476" s="155">
        <v>0</v>
      </c>
      <c r="R476" s="155">
        <v>0</v>
      </c>
      <c r="S476" s="155">
        <v>0</v>
      </c>
      <c r="T476" s="107">
        <v>3693.772092</v>
      </c>
      <c r="U476" s="79">
        <v>3293.772092</v>
      </c>
    </row>
    <row r="477" ht="33.75" spans="1:21">
      <c r="A477" s="62">
        <v>85</v>
      </c>
      <c r="B477" s="81" t="s">
        <v>442</v>
      </c>
      <c r="C477" s="64" t="s">
        <v>440</v>
      </c>
      <c r="D477" s="48">
        <v>15</v>
      </c>
      <c r="E477" s="185">
        <v>315.04</v>
      </c>
      <c r="F477" s="155">
        <f t="shared" si="69"/>
        <v>4725.6</v>
      </c>
      <c r="G477" s="155">
        <v>400</v>
      </c>
      <c r="H477" s="155"/>
      <c r="I477" s="66">
        <f>VLOOKUP($F$477,Tabisr,1)</f>
        <v>3537.16</v>
      </c>
      <c r="J477" s="79">
        <f t="shared" si="70"/>
        <v>1188.44</v>
      </c>
      <c r="K477" s="99">
        <f>VLOOKUP($F$477,Tabisr,4)</f>
        <v>0.1088</v>
      </c>
      <c r="L477" s="155">
        <f t="shared" si="71"/>
        <v>129.302272</v>
      </c>
      <c r="M477" s="66">
        <f>VLOOKUP($F$477,Tabisr,3)</f>
        <v>207.75</v>
      </c>
      <c r="N477" s="101">
        <v>337.052272</v>
      </c>
      <c r="O477" s="66">
        <v>0</v>
      </c>
      <c r="P477" s="66">
        <v>0</v>
      </c>
      <c r="Q477" s="155">
        <v>0</v>
      </c>
      <c r="R477" s="155">
        <v>0</v>
      </c>
      <c r="S477" s="66">
        <v>0</v>
      </c>
      <c r="T477" s="107">
        <v>3888.547728</v>
      </c>
      <c r="U477" s="79">
        <v>3488.547728</v>
      </c>
    </row>
    <row r="478" ht="33.75" spans="1:21">
      <c r="A478" s="62"/>
      <c r="B478" s="81" t="s">
        <v>38</v>
      </c>
      <c r="C478" s="64" t="s">
        <v>440</v>
      </c>
      <c r="D478" s="78"/>
      <c r="E478" s="185"/>
      <c r="F478" s="155">
        <f t="shared" si="69"/>
        <v>0</v>
      </c>
      <c r="G478" s="155"/>
      <c r="H478" s="155"/>
      <c r="I478" s="66"/>
      <c r="J478" s="79">
        <f t="shared" si="70"/>
        <v>0</v>
      </c>
      <c r="K478" s="99">
        <f>VLOOKUP($F$471,Tabisr,4)</f>
        <v>0.1088</v>
      </c>
      <c r="L478" s="66">
        <f t="shared" si="71"/>
        <v>0</v>
      </c>
      <c r="M478" s="66">
        <f>VLOOKUP($F$471,Tabisr,3)</f>
        <v>207.75</v>
      </c>
      <c r="N478" s="67"/>
      <c r="O478" s="66">
        <v>0</v>
      </c>
      <c r="P478" s="155">
        <v>0</v>
      </c>
      <c r="Q478" s="155">
        <v>0</v>
      </c>
      <c r="R478" s="155">
        <v>0</v>
      </c>
      <c r="S478" s="155">
        <v>0</v>
      </c>
      <c r="T478" s="107">
        <v>0</v>
      </c>
      <c r="U478" s="79">
        <v>0</v>
      </c>
    </row>
    <row r="479" ht="33.75" spans="1:21">
      <c r="A479" s="62"/>
      <c r="B479" s="81" t="s">
        <v>38</v>
      </c>
      <c r="C479" s="64" t="s">
        <v>440</v>
      </c>
      <c r="D479" s="197"/>
      <c r="E479" s="198"/>
      <c r="F479" s="155"/>
      <c r="G479" s="155"/>
      <c r="H479" s="155"/>
      <c r="I479" s="66"/>
      <c r="J479" s="79"/>
      <c r="K479" s="99"/>
      <c r="L479" s="66"/>
      <c r="M479" s="66"/>
      <c r="N479" s="67"/>
      <c r="O479" s="155"/>
      <c r="P479" s="155"/>
      <c r="Q479" s="174"/>
      <c r="R479" s="66"/>
      <c r="S479" s="66"/>
      <c r="T479" s="66"/>
      <c r="U479" s="66"/>
    </row>
    <row r="480" spans="1:21">
      <c r="A480" s="199"/>
      <c r="B480" s="200"/>
      <c r="C480" s="201"/>
      <c r="D480" s="202"/>
      <c r="E480" s="202"/>
      <c r="F480" s="203">
        <f>SUM(F439:F479)</f>
        <v>238174.518</v>
      </c>
      <c r="G480" s="203">
        <f>SUM(G439:G479)</f>
        <v>14560</v>
      </c>
      <c r="H480" s="203">
        <f>SUM(H439:H479)</f>
        <v>0</v>
      </c>
      <c r="I480" s="203"/>
      <c r="J480" s="203"/>
      <c r="K480" s="203"/>
      <c r="L480" s="203"/>
      <c r="M480" s="203"/>
      <c r="N480" s="213">
        <v>20362.45597</v>
      </c>
      <c r="O480" s="203">
        <v>0</v>
      </c>
      <c r="P480" s="203">
        <v>8462</v>
      </c>
      <c r="Q480" s="86">
        <v>23230</v>
      </c>
      <c r="R480" s="86">
        <v>896.86</v>
      </c>
      <c r="S480" s="86">
        <v>0</v>
      </c>
      <c r="T480" s="86">
        <v>199783.20203</v>
      </c>
      <c r="U480" s="86">
        <v>185223.20203</v>
      </c>
    </row>
    <row r="481" ht="12.75" spans="1:21">
      <c r="A481" s="69"/>
      <c r="B481" s="70"/>
      <c r="C481" s="71"/>
      <c r="D481" s="72"/>
      <c r="E481" s="72"/>
      <c r="F481" s="86"/>
      <c r="G481" s="86"/>
      <c r="H481" s="86"/>
      <c r="I481" s="86"/>
      <c r="J481" s="86"/>
      <c r="K481" s="86"/>
      <c r="L481" s="86"/>
      <c r="M481" s="86"/>
      <c r="N481" s="89"/>
      <c r="O481" s="86"/>
      <c r="P481" s="86"/>
      <c r="Q481" s="86"/>
      <c r="R481" s="86"/>
      <c r="S481" s="86"/>
      <c r="T481" s="86"/>
      <c r="U481" s="86"/>
    </row>
    <row r="482" ht="12.75" spans="1:21">
      <c r="A482" s="69"/>
      <c r="B482" s="109"/>
      <c r="C482" s="71"/>
      <c r="D482" s="204"/>
      <c r="E482" s="204"/>
      <c r="F482" s="205">
        <f>F480+F434+F427+F415+F405+F395+F387+F375+F349+F336+F328+F321+F272+F259+F249+F243+F232+F216+F198+F183+F175+F166+F153+F135+F125+F116+F108+F100+F93+F86+F66+F54+F44+F31+F19+F201</f>
        <v>1571148.0385</v>
      </c>
      <c r="G482" s="205">
        <f>G480+G434+G427+G415+G405+G395+G387+G375+G349+G336+G328+G321+G272+G259+G249+G243+G232+G216+G198+G183+G175+G166+G153+G135+G125+G116+G108+G100+G93+G86+G66+G54+G44+G31+G19+G201</f>
        <v>76560</v>
      </c>
      <c r="H482" s="205">
        <f>H480+H434+H427+H415+H405+H395+H387+H375+H349+H336+H328+H321+H272+H259+H249+H243+H232+H216+H198+H183+H175+H166+H153+H135+H125+H116+H108+H100+H93+H86+H66+H54+H44+H31+H19</f>
        <v>15724.0953125</v>
      </c>
      <c r="I482" s="205"/>
      <c r="J482" s="205"/>
      <c r="K482" s="205"/>
      <c r="L482" s="205"/>
      <c r="M482" s="205"/>
      <c r="N482" s="214">
        <v>156441.4407024</v>
      </c>
      <c r="O482" s="214">
        <v>0</v>
      </c>
      <c r="P482" s="214">
        <v>27132</v>
      </c>
      <c r="Q482" s="214">
        <v>56445</v>
      </c>
      <c r="R482" s="214">
        <v>4597.94</v>
      </c>
      <c r="S482" s="214">
        <v>1000</v>
      </c>
      <c r="T482" s="214">
        <v>1417815.7531101</v>
      </c>
      <c r="U482" s="214">
        <v>1341255.7531101</v>
      </c>
    </row>
    <row r="483" s="21" customFormat="1" spans="1:21">
      <c r="A483" s="69"/>
      <c r="B483" s="70"/>
      <c r="C483" s="71"/>
      <c r="D483" s="206"/>
      <c r="E483" s="206"/>
      <c r="F483" s="207"/>
      <c r="G483" s="207"/>
      <c r="H483" s="207"/>
      <c r="I483" s="207"/>
      <c r="J483" s="207"/>
      <c r="K483" s="207"/>
      <c r="L483" s="207"/>
      <c r="M483" s="207"/>
      <c r="N483" s="207"/>
      <c r="O483" s="207"/>
      <c r="P483" s="207"/>
      <c r="Q483" s="207"/>
      <c r="R483" s="207"/>
      <c r="S483" s="207"/>
      <c r="T483" s="207"/>
      <c r="U483" s="207"/>
    </row>
    <row r="487" spans="18:18">
      <c r="R487" s="216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2"/>
  <sheetViews>
    <sheetView workbookViewId="0">
      <selection activeCell="A4" sqref="A4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443</v>
      </c>
      <c r="B2" s="2"/>
      <c r="C2" s="2"/>
      <c r="D2" s="2"/>
      <c r="E2" s="2"/>
      <c r="F2" s="2"/>
      <c r="H2" s="2" t="s">
        <v>444</v>
      </c>
      <c r="I2" s="2"/>
      <c r="J2" s="2"/>
      <c r="K2" s="2"/>
      <c r="L2" s="2"/>
      <c r="M2" s="2"/>
    </row>
    <row r="3" spans="1:13">
      <c r="A3" s="2" t="s">
        <v>445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446</v>
      </c>
      <c r="B4" s="4"/>
      <c r="C4" s="4"/>
      <c r="D4" s="4"/>
      <c r="E4" s="4"/>
      <c r="F4" s="4"/>
      <c r="H4" s="2" t="s">
        <v>447</v>
      </c>
      <c r="I4" s="2"/>
      <c r="J4" s="2"/>
      <c r="K4" s="2"/>
      <c r="L4" s="2"/>
      <c r="M4" s="3"/>
    </row>
    <row r="5" spans="1:13">
      <c r="A5" s="2" t="s">
        <v>448</v>
      </c>
      <c r="B5" s="2"/>
      <c r="C5" s="2"/>
      <c r="D5" s="2"/>
      <c r="E5" s="2"/>
      <c r="F5" s="2"/>
      <c r="H5" s="2" t="s">
        <v>449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450</v>
      </c>
      <c r="C8" s="5" t="s">
        <v>451</v>
      </c>
      <c r="D8" s="5" t="s">
        <v>452</v>
      </c>
      <c r="E8" s="5" t="s">
        <v>453</v>
      </c>
      <c r="H8" s="3"/>
      <c r="I8" s="5" t="s">
        <v>454</v>
      </c>
      <c r="J8" s="5" t="s">
        <v>455</v>
      </c>
      <c r="K8" s="5" t="s">
        <v>456</v>
      </c>
      <c r="L8" s="3"/>
      <c r="M8" s="3"/>
    </row>
    <row r="9" spans="2:13">
      <c r="B9" s="5" t="s">
        <v>457</v>
      </c>
      <c r="C9" s="5" t="s">
        <v>458</v>
      </c>
      <c r="D9" s="5" t="s">
        <v>459</v>
      </c>
      <c r="E9" s="5" t="s">
        <v>460</v>
      </c>
      <c r="H9" s="3"/>
      <c r="I9" s="5" t="s">
        <v>461</v>
      </c>
      <c r="J9" s="5" t="s">
        <v>461</v>
      </c>
      <c r="K9" s="5" t="s">
        <v>462</v>
      </c>
      <c r="L9" s="3"/>
      <c r="M9" s="3"/>
    </row>
    <row r="10" spans="2:5">
      <c r="B10" s="6" t="s">
        <v>463</v>
      </c>
      <c r="C10" s="6" t="s">
        <v>463</v>
      </c>
      <c r="D10" s="6" t="s">
        <v>463</v>
      </c>
      <c r="E10" s="6" t="s">
        <v>464</v>
      </c>
    </row>
    <row r="11" spans="2:12">
      <c r="B11" s="7">
        <v>0.01</v>
      </c>
      <c r="C11" s="8">
        <v>416.7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416.71</v>
      </c>
      <c r="C12" s="11">
        <v>3537.15</v>
      </c>
      <c r="D12" s="12">
        <v>7.95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3537.16</v>
      </c>
      <c r="C13" s="15">
        <v>6216.15</v>
      </c>
      <c r="D13" s="12">
        <v>207.75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6216.16</v>
      </c>
      <c r="C14" s="11">
        <v>7225.95</v>
      </c>
      <c r="D14" s="12">
        <v>499.2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7225.96</v>
      </c>
      <c r="C15" s="11">
        <v>8651.4</v>
      </c>
      <c r="D15" s="12">
        <v>660.75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8651.41</v>
      </c>
      <c r="C16" s="11">
        <v>17448.75</v>
      </c>
      <c r="D16" s="17">
        <v>916.2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17448.76</v>
      </c>
      <c r="C17" s="18">
        <v>27501.6</v>
      </c>
      <c r="D17" s="12">
        <v>2795.25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27501.61</v>
      </c>
      <c r="C18" s="15">
        <v>52505.25</v>
      </c>
      <c r="D18" s="12">
        <v>5159.7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52505.26</v>
      </c>
      <c r="C19" s="11">
        <v>70006.95</v>
      </c>
      <c r="D19" s="12">
        <v>12660.75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70006.96</v>
      </c>
      <c r="C20" s="11">
        <v>210020.7</v>
      </c>
      <c r="D20" s="12">
        <v>18261.3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210020.71</v>
      </c>
      <c r="C21" s="7" t="s">
        <v>465</v>
      </c>
      <c r="D21" s="12">
        <v>65866.05</v>
      </c>
      <c r="E21" s="10">
        <v>0.35</v>
      </c>
      <c r="F21" s="13"/>
      <c r="I21" s="19">
        <v>3642.61</v>
      </c>
      <c r="J21" s="3" t="s">
        <v>465</v>
      </c>
      <c r="K21" s="19">
        <v>0</v>
      </c>
      <c r="L21" s="3"/>
    </row>
    <row r="22" spans="9:12">
      <c r="I22" s="3"/>
      <c r="J22" s="3"/>
      <c r="K22" s="3"/>
      <c r="L22" s="3"/>
    </row>
    <row r="32" spans="8:8">
      <c r="H32" s="1">
        <f>65*100</f>
        <v>6500</v>
      </c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2026-01-19T20:46:00Z</cp:lastPrinted>
  <dcterms:modified xsi:type="dcterms:W3CDTF">2026-01-26T18:48:07Z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